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ms-oracle1\userFiles\jegelhoff\"/>
    </mc:Choice>
  </mc:AlternateContent>
  <xr:revisionPtr revIDLastSave="0" documentId="8_{8AD2FC68-C81D-4999-90DA-8D3EFD9ADB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 Page" sheetId="17" r:id="rId1"/>
    <sheet name="Grand Total" sheetId="16" r:id="rId2"/>
    <sheet name="Albuquerque" sheetId="13" r:id="rId3"/>
    <sheet name="Tucson Oracle" sheetId="4" r:id="rId4"/>
  </sheets>
  <definedNames>
    <definedName name="affexp">#REF!</definedName>
    <definedName name="affsub">#REF!</definedName>
    <definedName name="affsubexp">#REF!</definedName>
    <definedName name="alc">#REF!</definedName>
    <definedName name="dfm">#REF!</definedName>
    <definedName name="fgr">#REF!</definedName>
    <definedName name="GrossRev">#REF!</definedName>
    <definedName name="Notes_A">'Cover Page'!$E$20</definedName>
    <definedName name="onc">#REF!</definedName>
    <definedName name="pnr">#REF!</definedName>
    <definedName name="_xlnm.Print_Area" localSheetId="2">Albuquerque!$A$1:$R$199</definedName>
    <definedName name="_xlnm.Print_Area" localSheetId="0">'Cover Page'!$B$2:$W$30</definedName>
    <definedName name="_xlnm.Print_Area" localSheetId="1">'Grand Total'!$A$1:$R$197</definedName>
    <definedName name="_xlnm.Print_Area" localSheetId="3">'Tucson Oracle'!$A$1:$R$198</definedName>
    <definedName name="_xlnm.Print_Titles" localSheetId="2">Albuquerque!$2:$4</definedName>
    <definedName name="_xlnm.Print_Titles" localSheetId="1">'Grand Total'!$1:$3</definedName>
    <definedName name="_xlnm.Print_Titles" localSheetId="3">'Tucson Oracle'!$2:$4</definedName>
    <definedName name="Revenues">#REF!</definedName>
    <definedName name="RmRev">#REF!</definedName>
    <definedName name="tar">#REF!</definedName>
    <definedName name="toc">#REF!</definedName>
    <definedName name="trustexp">#REF!</definedName>
    <definedName name="TRUSTSUB">#REF!</definedName>
    <definedName name="tsc">#REF!</definedName>
    <definedName name="year2007">#REF!</definedName>
    <definedName name="year2008">#REF!</definedName>
    <definedName name="year2009">#REF!</definedName>
    <definedName name="year2010">#REF!</definedName>
    <definedName name="yu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4" l="1"/>
  <c r="O192" i="4" l="1"/>
  <c r="O193" i="4"/>
  <c r="J193" i="13"/>
  <c r="J194" i="13"/>
  <c r="J195" i="13"/>
  <c r="G174" i="13"/>
  <c r="D195" i="13" l="1"/>
  <c r="P170" i="16"/>
  <c r="O170" i="16"/>
  <c r="N170" i="16"/>
  <c r="L170" i="16"/>
  <c r="K170" i="16"/>
  <c r="J170" i="16"/>
  <c r="H170" i="16"/>
  <c r="G170" i="16"/>
  <c r="F170" i="16"/>
  <c r="D170" i="16"/>
  <c r="C170" i="16"/>
  <c r="B170" i="16"/>
  <c r="P146" i="16"/>
  <c r="O146" i="16"/>
  <c r="O122" i="16" s="1"/>
  <c r="N146" i="16"/>
  <c r="N122" i="16" s="1"/>
  <c r="L146" i="16"/>
  <c r="L122" i="16" s="1"/>
  <c r="K146" i="16"/>
  <c r="K122" i="16" s="1"/>
  <c r="J146" i="16"/>
  <c r="J122" i="16" s="1"/>
  <c r="H146" i="16"/>
  <c r="G146" i="16"/>
  <c r="G122" i="16" s="1"/>
  <c r="F146" i="16"/>
  <c r="D146" i="16"/>
  <c r="C146" i="16"/>
  <c r="C122" i="16" s="1"/>
  <c r="B146" i="16"/>
  <c r="B122" i="16" s="1"/>
  <c r="P122" i="16"/>
  <c r="P50" i="16"/>
  <c r="P74" i="16" s="1"/>
  <c r="O50" i="16"/>
  <c r="O74" i="16" s="1"/>
  <c r="N50" i="16"/>
  <c r="L50" i="16"/>
  <c r="L74" i="16" s="1"/>
  <c r="K50" i="16"/>
  <c r="K74" i="16" s="1"/>
  <c r="J50" i="16"/>
  <c r="H50" i="16"/>
  <c r="H74" i="16" s="1"/>
  <c r="G50" i="16"/>
  <c r="G74" i="16" s="1"/>
  <c r="F50" i="16"/>
  <c r="D50" i="16"/>
  <c r="D74" i="16" s="1"/>
  <c r="C50" i="16"/>
  <c r="C74" i="16" s="1"/>
  <c r="B50" i="16"/>
  <c r="B98" i="16" s="1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R26" i="16" s="1"/>
  <c r="D26" i="16"/>
  <c r="C26" i="16"/>
  <c r="B26" i="16"/>
  <c r="P195" i="13"/>
  <c r="O195" i="13"/>
  <c r="N195" i="13"/>
  <c r="L195" i="13"/>
  <c r="K195" i="13"/>
  <c r="H195" i="13"/>
  <c r="G195" i="13"/>
  <c r="F195" i="13"/>
  <c r="C195" i="13"/>
  <c r="B195" i="13"/>
  <c r="Q171" i="13"/>
  <c r="M171" i="13"/>
  <c r="I171" i="13"/>
  <c r="E171" i="13"/>
  <c r="Q147" i="13"/>
  <c r="Q123" i="13" s="1"/>
  <c r="M147" i="13"/>
  <c r="M123" i="13" s="1"/>
  <c r="I147" i="13"/>
  <c r="I123" i="13" s="1"/>
  <c r="E147" i="13"/>
  <c r="P123" i="13"/>
  <c r="O123" i="13"/>
  <c r="N123" i="13"/>
  <c r="L123" i="13"/>
  <c r="K123" i="13"/>
  <c r="J123" i="13"/>
  <c r="H123" i="13"/>
  <c r="G123" i="13"/>
  <c r="F123" i="13"/>
  <c r="D123" i="13"/>
  <c r="C123" i="13"/>
  <c r="B123" i="13"/>
  <c r="P99" i="13"/>
  <c r="O99" i="13"/>
  <c r="N99" i="13"/>
  <c r="L99" i="13"/>
  <c r="K99" i="13"/>
  <c r="J99" i="13"/>
  <c r="H99" i="13"/>
  <c r="G99" i="13"/>
  <c r="F99" i="13"/>
  <c r="D99" i="13"/>
  <c r="C99" i="13"/>
  <c r="B99" i="13"/>
  <c r="P75" i="13"/>
  <c r="O75" i="13"/>
  <c r="N75" i="13"/>
  <c r="L75" i="13"/>
  <c r="K75" i="13"/>
  <c r="J75" i="13"/>
  <c r="H75" i="13"/>
  <c r="G75" i="13"/>
  <c r="F75" i="13"/>
  <c r="D75" i="13"/>
  <c r="C75" i="13"/>
  <c r="B75" i="13"/>
  <c r="Q51" i="13"/>
  <c r="Q75" i="13" s="1"/>
  <c r="M51" i="13"/>
  <c r="M75" i="13" s="1"/>
  <c r="I51" i="13"/>
  <c r="I75" i="13" s="1"/>
  <c r="E51" i="13"/>
  <c r="Q27" i="13"/>
  <c r="M27" i="13"/>
  <c r="I27" i="13"/>
  <c r="E27" i="13"/>
  <c r="R27" i="13" s="1"/>
  <c r="P195" i="4"/>
  <c r="O195" i="4"/>
  <c r="N195" i="4"/>
  <c r="L195" i="4"/>
  <c r="K195" i="4"/>
  <c r="J195" i="4"/>
  <c r="H195" i="4"/>
  <c r="G195" i="4"/>
  <c r="F195" i="4"/>
  <c r="D195" i="4"/>
  <c r="C195" i="4"/>
  <c r="B195" i="4"/>
  <c r="Q171" i="4"/>
  <c r="M171" i="4"/>
  <c r="I171" i="4"/>
  <c r="E171" i="4"/>
  <c r="Q147" i="4"/>
  <c r="M147" i="4"/>
  <c r="M123" i="4" s="1"/>
  <c r="I147" i="4"/>
  <c r="I123" i="4" s="1"/>
  <c r="E147" i="4"/>
  <c r="P123" i="4"/>
  <c r="O123" i="4"/>
  <c r="N123" i="4"/>
  <c r="L123" i="4"/>
  <c r="K123" i="4"/>
  <c r="J123" i="4"/>
  <c r="H123" i="4"/>
  <c r="G123" i="4"/>
  <c r="F123" i="4"/>
  <c r="D123" i="4"/>
  <c r="C123" i="4"/>
  <c r="B123" i="4"/>
  <c r="P99" i="4"/>
  <c r="O99" i="4"/>
  <c r="N99" i="4"/>
  <c r="L99" i="4"/>
  <c r="J99" i="4"/>
  <c r="H99" i="4"/>
  <c r="G99" i="4"/>
  <c r="F99" i="4"/>
  <c r="D99" i="4"/>
  <c r="C99" i="4"/>
  <c r="B99" i="4"/>
  <c r="P75" i="4"/>
  <c r="O75" i="4"/>
  <c r="N75" i="4"/>
  <c r="L75" i="4"/>
  <c r="K75" i="4"/>
  <c r="J75" i="4"/>
  <c r="H75" i="4"/>
  <c r="G75" i="4"/>
  <c r="F75" i="4"/>
  <c r="D75" i="4"/>
  <c r="C75" i="4"/>
  <c r="B75" i="4"/>
  <c r="Q51" i="4"/>
  <c r="M51" i="4"/>
  <c r="M75" i="4" s="1"/>
  <c r="I75" i="4"/>
  <c r="E51" i="4"/>
  <c r="P27" i="4"/>
  <c r="O27" i="4"/>
  <c r="Q27" i="4" s="1"/>
  <c r="N27" i="4"/>
  <c r="M27" i="4"/>
  <c r="I27" i="4"/>
  <c r="E27" i="4"/>
  <c r="R27" i="4" s="1"/>
  <c r="J145" i="16"/>
  <c r="E50" i="13"/>
  <c r="C98" i="4"/>
  <c r="P193" i="4"/>
  <c r="P192" i="4"/>
  <c r="P121" i="4"/>
  <c r="P97" i="4"/>
  <c r="P96" i="4"/>
  <c r="P121" i="13"/>
  <c r="P120" i="13"/>
  <c r="P97" i="13"/>
  <c r="P94" i="13"/>
  <c r="P169" i="16"/>
  <c r="O169" i="16"/>
  <c r="N169" i="16"/>
  <c r="L169" i="16"/>
  <c r="K169" i="16"/>
  <c r="J169" i="16"/>
  <c r="H169" i="16"/>
  <c r="G169" i="16"/>
  <c r="F169" i="16"/>
  <c r="D169" i="16"/>
  <c r="C169" i="16"/>
  <c r="B169" i="16"/>
  <c r="P145" i="16"/>
  <c r="O145" i="16"/>
  <c r="N145" i="16"/>
  <c r="L145" i="16"/>
  <c r="K145" i="16"/>
  <c r="H145" i="16"/>
  <c r="G145" i="16"/>
  <c r="F145" i="16"/>
  <c r="D145" i="16"/>
  <c r="C145" i="16"/>
  <c r="B145" i="16"/>
  <c r="P49" i="16"/>
  <c r="O49" i="16"/>
  <c r="N49" i="16"/>
  <c r="L49" i="16"/>
  <c r="K49" i="16"/>
  <c r="J49" i="16"/>
  <c r="H49" i="16"/>
  <c r="G49" i="16"/>
  <c r="F49" i="16"/>
  <c r="D49" i="16"/>
  <c r="C49" i="16"/>
  <c r="B49" i="16"/>
  <c r="L25" i="16"/>
  <c r="K25" i="16"/>
  <c r="J25" i="16"/>
  <c r="H25" i="16"/>
  <c r="G25" i="16"/>
  <c r="F25" i="16"/>
  <c r="D25" i="16"/>
  <c r="C25" i="16"/>
  <c r="B25" i="16"/>
  <c r="I145" i="13"/>
  <c r="P194" i="4"/>
  <c r="O194" i="4"/>
  <c r="N194" i="4"/>
  <c r="L194" i="4"/>
  <c r="K194" i="4"/>
  <c r="J194" i="4"/>
  <c r="Q170" i="4"/>
  <c r="M170" i="4"/>
  <c r="H194" i="4"/>
  <c r="G194" i="4"/>
  <c r="F194" i="4"/>
  <c r="I170" i="4"/>
  <c r="D194" i="4"/>
  <c r="C194" i="4"/>
  <c r="B194" i="4"/>
  <c r="E170" i="4"/>
  <c r="L122" i="4"/>
  <c r="K122" i="4"/>
  <c r="J122" i="4"/>
  <c r="H122" i="4"/>
  <c r="G122" i="4"/>
  <c r="F122" i="4"/>
  <c r="D122" i="4"/>
  <c r="C122" i="4"/>
  <c r="B122" i="4"/>
  <c r="P98" i="4"/>
  <c r="O98" i="4"/>
  <c r="N98" i="4"/>
  <c r="L98" i="4"/>
  <c r="J98" i="4"/>
  <c r="H98" i="4"/>
  <c r="G98" i="4"/>
  <c r="F98" i="4"/>
  <c r="D98" i="4"/>
  <c r="B98" i="4"/>
  <c r="Q146" i="4"/>
  <c r="M146" i="4"/>
  <c r="I146" i="4"/>
  <c r="E146" i="4"/>
  <c r="L74" i="4"/>
  <c r="K74" i="4"/>
  <c r="J74" i="4"/>
  <c r="H74" i="4"/>
  <c r="G74" i="4"/>
  <c r="F74" i="4"/>
  <c r="D74" i="4"/>
  <c r="C74" i="4"/>
  <c r="B74" i="4"/>
  <c r="Q50" i="4"/>
  <c r="M50" i="4"/>
  <c r="I50" i="4"/>
  <c r="E50" i="4"/>
  <c r="P26" i="4"/>
  <c r="P74" i="4" s="1"/>
  <c r="O26" i="4"/>
  <c r="O74" i="4" s="1"/>
  <c r="N26" i="4"/>
  <c r="N74" i="4" s="1"/>
  <c r="M26" i="4"/>
  <c r="I26" i="4"/>
  <c r="E26" i="4"/>
  <c r="P194" i="13"/>
  <c r="O194" i="13"/>
  <c r="N194" i="13"/>
  <c r="L194" i="13"/>
  <c r="K194" i="13"/>
  <c r="H194" i="13"/>
  <c r="F194" i="13"/>
  <c r="G194" i="13"/>
  <c r="Q170" i="13"/>
  <c r="M170" i="13"/>
  <c r="I170" i="13"/>
  <c r="E170" i="13"/>
  <c r="D194" i="13"/>
  <c r="C194" i="13"/>
  <c r="B194" i="13"/>
  <c r="P122" i="13"/>
  <c r="O122" i="13"/>
  <c r="N122" i="13"/>
  <c r="L122" i="13"/>
  <c r="K122" i="13"/>
  <c r="J122" i="13"/>
  <c r="H122" i="13"/>
  <c r="G122" i="13"/>
  <c r="F122" i="13"/>
  <c r="D122" i="13"/>
  <c r="C122" i="13"/>
  <c r="B122" i="13"/>
  <c r="P98" i="13"/>
  <c r="O98" i="13"/>
  <c r="N98" i="13"/>
  <c r="L98" i="13"/>
  <c r="K98" i="13"/>
  <c r="J98" i="13"/>
  <c r="H98" i="13"/>
  <c r="G98" i="13"/>
  <c r="F98" i="13"/>
  <c r="D98" i="13"/>
  <c r="C98" i="13"/>
  <c r="B98" i="13"/>
  <c r="Q146" i="13"/>
  <c r="M146" i="13"/>
  <c r="I146" i="13"/>
  <c r="E146" i="13"/>
  <c r="P74" i="13"/>
  <c r="O74" i="13"/>
  <c r="N74" i="13"/>
  <c r="L74" i="13"/>
  <c r="K74" i="13"/>
  <c r="J74" i="13"/>
  <c r="H74" i="13"/>
  <c r="G74" i="13"/>
  <c r="F74" i="13"/>
  <c r="D74" i="13"/>
  <c r="C74" i="13"/>
  <c r="B74" i="13"/>
  <c r="Q50" i="13"/>
  <c r="M50" i="13"/>
  <c r="I50" i="13"/>
  <c r="Q26" i="13"/>
  <c r="M26" i="13"/>
  <c r="I26" i="13"/>
  <c r="E26" i="13"/>
  <c r="P168" i="16"/>
  <c r="O168" i="16"/>
  <c r="N168" i="16"/>
  <c r="L168" i="16"/>
  <c r="K168" i="16"/>
  <c r="J168" i="16"/>
  <c r="H168" i="16"/>
  <c r="G168" i="16"/>
  <c r="F168" i="16"/>
  <c r="D168" i="16"/>
  <c r="C168" i="16"/>
  <c r="B168" i="16"/>
  <c r="P144" i="16"/>
  <c r="O144" i="16"/>
  <c r="N144" i="16"/>
  <c r="L144" i="16"/>
  <c r="K144" i="16"/>
  <c r="J144" i="16"/>
  <c r="H144" i="16"/>
  <c r="G144" i="16"/>
  <c r="F144" i="16"/>
  <c r="D144" i="16"/>
  <c r="C144" i="16"/>
  <c r="B144" i="16"/>
  <c r="L24" i="16"/>
  <c r="K24" i="16"/>
  <c r="J24" i="16"/>
  <c r="H24" i="16"/>
  <c r="G24" i="16"/>
  <c r="F24" i="16"/>
  <c r="D24" i="16"/>
  <c r="C24" i="16"/>
  <c r="B24" i="16"/>
  <c r="P48" i="16"/>
  <c r="O48" i="16"/>
  <c r="N48" i="16"/>
  <c r="L48" i="16"/>
  <c r="K48" i="16"/>
  <c r="J48" i="16"/>
  <c r="H48" i="16"/>
  <c r="G48" i="16"/>
  <c r="F48" i="16"/>
  <c r="D48" i="16"/>
  <c r="C48" i="16"/>
  <c r="B48" i="16"/>
  <c r="K194" i="16" l="1"/>
  <c r="L98" i="16"/>
  <c r="H98" i="16"/>
  <c r="I50" i="16"/>
  <c r="I74" i="16" s="1"/>
  <c r="E195" i="13"/>
  <c r="Q195" i="4"/>
  <c r="N98" i="16"/>
  <c r="P194" i="16"/>
  <c r="Q170" i="16"/>
  <c r="Q123" i="4"/>
  <c r="Q99" i="4"/>
  <c r="Q75" i="4"/>
  <c r="M195" i="4"/>
  <c r="M99" i="4"/>
  <c r="G194" i="16"/>
  <c r="R171" i="4"/>
  <c r="R147" i="4"/>
  <c r="I195" i="4"/>
  <c r="R51" i="4"/>
  <c r="R75" i="4" s="1"/>
  <c r="E170" i="16"/>
  <c r="D194" i="16"/>
  <c r="D122" i="16"/>
  <c r="E195" i="4"/>
  <c r="E123" i="4"/>
  <c r="C194" i="16"/>
  <c r="E99" i="4"/>
  <c r="E75" i="4"/>
  <c r="Q195" i="13"/>
  <c r="O194" i="16"/>
  <c r="N194" i="16"/>
  <c r="L194" i="16"/>
  <c r="M170" i="16"/>
  <c r="J194" i="16"/>
  <c r="M195" i="13"/>
  <c r="J98" i="16"/>
  <c r="H194" i="16"/>
  <c r="I99" i="13"/>
  <c r="H122" i="16"/>
  <c r="I195" i="13"/>
  <c r="R171" i="13"/>
  <c r="I170" i="16"/>
  <c r="F194" i="16"/>
  <c r="R147" i="13"/>
  <c r="F122" i="16"/>
  <c r="E123" i="13"/>
  <c r="B74" i="16"/>
  <c r="P98" i="16"/>
  <c r="Q50" i="16"/>
  <c r="Q74" i="16" s="1"/>
  <c r="N74" i="16"/>
  <c r="M99" i="13"/>
  <c r="J74" i="16"/>
  <c r="M50" i="16"/>
  <c r="M74" i="16" s="1"/>
  <c r="R51" i="13"/>
  <c r="R75" i="13" s="1"/>
  <c r="F74" i="16"/>
  <c r="F98" i="16"/>
  <c r="E75" i="13"/>
  <c r="D98" i="16"/>
  <c r="E50" i="16"/>
  <c r="E74" i="16" s="1"/>
  <c r="E99" i="13"/>
  <c r="B194" i="16"/>
  <c r="C98" i="16"/>
  <c r="G98" i="16"/>
  <c r="K98" i="16"/>
  <c r="O98" i="16"/>
  <c r="E146" i="16"/>
  <c r="I146" i="16"/>
  <c r="M146" i="16"/>
  <c r="Q146" i="16"/>
  <c r="Q99" i="13"/>
  <c r="I99" i="4"/>
  <c r="M25" i="16"/>
  <c r="I25" i="16"/>
  <c r="P25" i="16"/>
  <c r="P121" i="16" s="1"/>
  <c r="P96" i="16"/>
  <c r="M122" i="4"/>
  <c r="O25" i="16"/>
  <c r="K121" i="16"/>
  <c r="J73" i="16"/>
  <c r="D73" i="16"/>
  <c r="F73" i="16"/>
  <c r="K73" i="16"/>
  <c r="P73" i="16"/>
  <c r="D97" i="16"/>
  <c r="L73" i="16"/>
  <c r="F121" i="16"/>
  <c r="L121" i="16"/>
  <c r="N25" i="16"/>
  <c r="N121" i="16" s="1"/>
  <c r="H73" i="16"/>
  <c r="G193" i="16"/>
  <c r="C193" i="16"/>
  <c r="L193" i="16"/>
  <c r="K193" i="16"/>
  <c r="M169" i="16"/>
  <c r="K97" i="16"/>
  <c r="Q169" i="16"/>
  <c r="J97" i="16"/>
  <c r="H97" i="16"/>
  <c r="G121" i="16"/>
  <c r="G97" i="16"/>
  <c r="I145" i="16"/>
  <c r="I121" i="16" s="1"/>
  <c r="P193" i="16"/>
  <c r="P97" i="16"/>
  <c r="O193" i="16"/>
  <c r="Q194" i="4"/>
  <c r="O97" i="16"/>
  <c r="Q145" i="16"/>
  <c r="N193" i="16"/>
  <c r="Q49" i="16"/>
  <c r="N97" i="16"/>
  <c r="M49" i="16"/>
  <c r="L97" i="16"/>
  <c r="M194" i="4"/>
  <c r="M145" i="16"/>
  <c r="J193" i="16"/>
  <c r="J121" i="16"/>
  <c r="H193" i="16"/>
  <c r="H121" i="16"/>
  <c r="G73" i="16"/>
  <c r="F193" i="16"/>
  <c r="I49" i="16"/>
  <c r="I73" i="16" s="1"/>
  <c r="F97" i="16"/>
  <c r="E145" i="16"/>
  <c r="C73" i="16"/>
  <c r="C97" i="16"/>
  <c r="E49" i="16"/>
  <c r="B121" i="16"/>
  <c r="E194" i="13"/>
  <c r="E122" i="4"/>
  <c r="E194" i="4"/>
  <c r="B193" i="16"/>
  <c r="B73" i="16"/>
  <c r="B97" i="16"/>
  <c r="I169" i="16"/>
  <c r="E169" i="16"/>
  <c r="C121" i="16"/>
  <c r="D193" i="16"/>
  <c r="D121" i="16"/>
  <c r="E25" i="16"/>
  <c r="P192" i="16"/>
  <c r="C72" i="16"/>
  <c r="D72" i="16"/>
  <c r="B192" i="16"/>
  <c r="J72" i="16"/>
  <c r="G72" i="16"/>
  <c r="F72" i="16"/>
  <c r="R170" i="4"/>
  <c r="H192" i="16"/>
  <c r="Q194" i="13"/>
  <c r="M194" i="13"/>
  <c r="I194" i="13"/>
  <c r="L192" i="16"/>
  <c r="J192" i="16"/>
  <c r="I194" i="4"/>
  <c r="I98" i="4"/>
  <c r="P122" i="4"/>
  <c r="Q98" i="4"/>
  <c r="I122" i="4"/>
  <c r="O122" i="4"/>
  <c r="M98" i="4"/>
  <c r="E98" i="4"/>
  <c r="N122" i="4"/>
  <c r="E74" i="4"/>
  <c r="K72" i="16"/>
  <c r="I74" i="4"/>
  <c r="R146" i="4"/>
  <c r="M74" i="4"/>
  <c r="R50" i="4"/>
  <c r="Q26" i="4"/>
  <c r="Q74" i="4" s="1"/>
  <c r="R170" i="13"/>
  <c r="I122" i="13"/>
  <c r="M122" i="13"/>
  <c r="E122" i="13"/>
  <c r="Q122" i="13"/>
  <c r="E98" i="13"/>
  <c r="I98" i="13"/>
  <c r="M98" i="13"/>
  <c r="Q98" i="13"/>
  <c r="R146" i="13"/>
  <c r="M74" i="13"/>
  <c r="Q74" i="13"/>
  <c r="I74" i="13"/>
  <c r="E74" i="13"/>
  <c r="R50" i="13"/>
  <c r="R26" i="13"/>
  <c r="K120" i="16"/>
  <c r="J96" i="16"/>
  <c r="J120" i="16"/>
  <c r="G120" i="16"/>
  <c r="L72" i="16"/>
  <c r="C120" i="16"/>
  <c r="F192" i="16"/>
  <c r="D192" i="16"/>
  <c r="H120" i="16"/>
  <c r="H96" i="16"/>
  <c r="F120" i="16"/>
  <c r="B96" i="16"/>
  <c r="B120" i="16"/>
  <c r="B72" i="16"/>
  <c r="N96" i="16"/>
  <c r="L96" i="16"/>
  <c r="H72" i="16"/>
  <c r="O192" i="16"/>
  <c r="N192" i="16"/>
  <c r="L120" i="16"/>
  <c r="K192" i="16"/>
  <c r="G192" i="16"/>
  <c r="F96" i="16"/>
  <c r="D96" i="16"/>
  <c r="D120" i="16"/>
  <c r="C192" i="16"/>
  <c r="C96" i="16"/>
  <c r="G96" i="16"/>
  <c r="K96" i="16"/>
  <c r="O96" i="16"/>
  <c r="P24" i="16"/>
  <c r="P120" i="16" s="1"/>
  <c r="O25" i="4"/>
  <c r="N25" i="4"/>
  <c r="N73" i="4" s="1"/>
  <c r="M25" i="4"/>
  <c r="I25" i="4"/>
  <c r="E25" i="4"/>
  <c r="Q49" i="4"/>
  <c r="M49" i="4"/>
  <c r="I49" i="4"/>
  <c r="E49" i="4"/>
  <c r="L73" i="4"/>
  <c r="K73" i="4"/>
  <c r="J73" i="4"/>
  <c r="H73" i="4"/>
  <c r="G73" i="4"/>
  <c r="F73" i="4"/>
  <c r="D73" i="4"/>
  <c r="C73" i="4"/>
  <c r="B73" i="4"/>
  <c r="O97" i="4"/>
  <c r="N97" i="4"/>
  <c r="L97" i="4"/>
  <c r="K97" i="4"/>
  <c r="J97" i="4"/>
  <c r="H97" i="4"/>
  <c r="G97" i="4"/>
  <c r="F97" i="4"/>
  <c r="D97" i="4"/>
  <c r="C97" i="4"/>
  <c r="B97" i="4"/>
  <c r="N121" i="4"/>
  <c r="L121" i="4"/>
  <c r="K121" i="4"/>
  <c r="J121" i="4"/>
  <c r="H121" i="4"/>
  <c r="G121" i="4"/>
  <c r="F121" i="4"/>
  <c r="D121" i="4"/>
  <c r="C121" i="4"/>
  <c r="B121" i="4"/>
  <c r="Q145" i="4"/>
  <c r="M145" i="4"/>
  <c r="I145" i="4"/>
  <c r="E145" i="4"/>
  <c r="Q169" i="4"/>
  <c r="M169" i="4"/>
  <c r="I169" i="4"/>
  <c r="E169" i="4"/>
  <c r="N193" i="4"/>
  <c r="L193" i="4"/>
  <c r="K193" i="4"/>
  <c r="J193" i="4"/>
  <c r="H193" i="4"/>
  <c r="G193" i="4"/>
  <c r="F193" i="4"/>
  <c r="D193" i="4"/>
  <c r="C193" i="4"/>
  <c r="B193" i="4"/>
  <c r="E194" i="16" l="1"/>
  <c r="Q194" i="16"/>
  <c r="R195" i="4"/>
  <c r="R123" i="4"/>
  <c r="R99" i="4"/>
  <c r="M194" i="16"/>
  <c r="R170" i="16"/>
  <c r="R195" i="13"/>
  <c r="I194" i="16"/>
  <c r="R123" i="13"/>
  <c r="R50" i="16"/>
  <c r="R74" i="16" s="1"/>
  <c r="R99" i="13"/>
  <c r="Q122" i="16"/>
  <c r="Q98" i="16"/>
  <c r="M122" i="16"/>
  <c r="M98" i="16"/>
  <c r="I122" i="16"/>
  <c r="I98" i="16"/>
  <c r="R146" i="16"/>
  <c r="E122" i="16"/>
  <c r="E98" i="16"/>
  <c r="M73" i="16"/>
  <c r="N73" i="16"/>
  <c r="Q25" i="16"/>
  <c r="R25" i="16" s="1"/>
  <c r="O73" i="16"/>
  <c r="O121" i="16"/>
  <c r="M193" i="16"/>
  <c r="Q193" i="16"/>
  <c r="R145" i="16"/>
  <c r="I193" i="16"/>
  <c r="E121" i="16"/>
  <c r="E193" i="16"/>
  <c r="Q97" i="16"/>
  <c r="M97" i="16"/>
  <c r="M121" i="16"/>
  <c r="I97" i="16"/>
  <c r="R169" i="16"/>
  <c r="E73" i="16"/>
  <c r="E97" i="16"/>
  <c r="R49" i="16"/>
  <c r="Q193" i="4"/>
  <c r="R194" i="4"/>
  <c r="R194" i="13"/>
  <c r="Q122" i="4"/>
  <c r="R98" i="4"/>
  <c r="R26" i="4"/>
  <c r="R74" i="4" s="1"/>
  <c r="P72" i="16"/>
  <c r="P73" i="4"/>
  <c r="O121" i="4"/>
  <c r="O24" i="16"/>
  <c r="Q25" i="4"/>
  <c r="Q73" i="4" s="1"/>
  <c r="N24" i="16"/>
  <c r="R122" i="13"/>
  <c r="R98" i="13"/>
  <c r="R74" i="13"/>
  <c r="M73" i="4"/>
  <c r="I73" i="4"/>
  <c r="R49" i="4"/>
  <c r="Q97" i="4"/>
  <c r="M97" i="4"/>
  <c r="M193" i="4"/>
  <c r="I97" i="4"/>
  <c r="E121" i="4"/>
  <c r="M121" i="4"/>
  <c r="I121" i="4"/>
  <c r="R145" i="4"/>
  <c r="E97" i="4"/>
  <c r="E193" i="4"/>
  <c r="E73" i="4"/>
  <c r="O73" i="4"/>
  <c r="I193" i="4"/>
  <c r="R169" i="4"/>
  <c r="P193" i="13"/>
  <c r="O193" i="13"/>
  <c r="N193" i="13"/>
  <c r="L193" i="13"/>
  <c r="K193" i="13"/>
  <c r="H193" i="13"/>
  <c r="G193" i="13"/>
  <c r="F193" i="13"/>
  <c r="D193" i="13"/>
  <c r="C193" i="13"/>
  <c r="B193" i="13"/>
  <c r="Q169" i="13"/>
  <c r="Q168" i="16" s="1"/>
  <c r="M169" i="13"/>
  <c r="M168" i="16" s="1"/>
  <c r="I169" i="13"/>
  <c r="I168" i="16" s="1"/>
  <c r="E169" i="13"/>
  <c r="E168" i="16" s="1"/>
  <c r="Q145" i="13"/>
  <c r="Q144" i="16" s="1"/>
  <c r="M145" i="13"/>
  <c r="E145" i="13"/>
  <c r="O121" i="13"/>
  <c r="N121" i="13"/>
  <c r="L121" i="13"/>
  <c r="K121" i="13"/>
  <c r="J121" i="13"/>
  <c r="H121" i="13"/>
  <c r="G121" i="13"/>
  <c r="F121" i="13"/>
  <c r="D121" i="13"/>
  <c r="C121" i="13"/>
  <c r="B121" i="13"/>
  <c r="O97" i="13"/>
  <c r="N97" i="13"/>
  <c r="L97" i="13"/>
  <c r="K97" i="13"/>
  <c r="J97" i="13"/>
  <c r="H97" i="13"/>
  <c r="G97" i="13"/>
  <c r="F97" i="13"/>
  <c r="D97" i="13"/>
  <c r="C97" i="13"/>
  <c r="B97" i="13"/>
  <c r="P73" i="13"/>
  <c r="O73" i="13"/>
  <c r="N73" i="13"/>
  <c r="L73" i="13"/>
  <c r="K73" i="13"/>
  <c r="J73" i="13"/>
  <c r="H73" i="13"/>
  <c r="G73" i="13"/>
  <c r="F73" i="13"/>
  <c r="D73" i="13"/>
  <c r="C73" i="13"/>
  <c r="B73" i="13"/>
  <c r="Q49" i="13"/>
  <c r="Q48" i="16" s="1"/>
  <c r="M49" i="13"/>
  <c r="M48" i="16" s="1"/>
  <c r="I49" i="13"/>
  <c r="I48" i="16" s="1"/>
  <c r="E49" i="13"/>
  <c r="E48" i="16" s="1"/>
  <c r="Q25" i="13"/>
  <c r="M25" i="13"/>
  <c r="M24" i="16" s="1"/>
  <c r="I25" i="13"/>
  <c r="I24" i="16" s="1"/>
  <c r="E25" i="13"/>
  <c r="E24" i="13"/>
  <c r="P167" i="16"/>
  <c r="O167" i="16"/>
  <c r="N167" i="16"/>
  <c r="L167" i="16"/>
  <c r="K167" i="16"/>
  <c r="J167" i="16"/>
  <c r="H167" i="16"/>
  <c r="G167" i="16"/>
  <c r="F167" i="16"/>
  <c r="D167" i="16"/>
  <c r="C167" i="16"/>
  <c r="B167" i="16"/>
  <c r="P166" i="16"/>
  <c r="O166" i="16"/>
  <c r="N166" i="16"/>
  <c r="L166" i="16"/>
  <c r="K166" i="16"/>
  <c r="J166" i="16"/>
  <c r="H166" i="16"/>
  <c r="G166" i="16"/>
  <c r="F166" i="16"/>
  <c r="D166" i="16"/>
  <c r="C166" i="16"/>
  <c r="B166" i="16"/>
  <c r="P165" i="16"/>
  <c r="O165" i="16"/>
  <c r="N165" i="16"/>
  <c r="L165" i="16"/>
  <c r="K165" i="16"/>
  <c r="J165" i="16"/>
  <c r="H165" i="16"/>
  <c r="G165" i="16"/>
  <c r="F165" i="16"/>
  <c r="D165" i="16"/>
  <c r="C165" i="16"/>
  <c r="B165" i="16"/>
  <c r="P164" i="16"/>
  <c r="O164" i="16"/>
  <c r="N164" i="16"/>
  <c r="L164" i="16"/>
  <c r="K164" i="16"/>
  <c r="J164" i="16"/>
  <c r="H164" i="16"/>
  <c r="G164" i="16"/>
  <c r="F164" i="16"/>
  <c r="D164" i="16"/>
  <c r="C164" i="16"/>
  <c r="B164" i="16"/>
  <c r="P163" i="16"/>
  <c r="O163" i="16"/>
  <c r="N163" i="16"/>
  <c r="L163" i="16"/>
  <c r="K163" i="16"/>
  <c r="J163" i="16"/>
  <c r="H163" i="16"/>
  <c r="G163" i="16"/>
  <c r="F163" i="16"/>
  <c r="D163" i="16"/>
  <c r="C163" i="16"/>
  <c r="B163" i="16"/>
  <c r="P162" i="16"/>
  <c r="O162" i="16"/>
  <c r="N162" i="16"/>
  <c r="L162" i="16"/>
  <c r="K162" i="16"/>
  <c r="J162" i="16"/>
  <c r="H162" i="16"/>
  <c r="G162" i="16"/>
  <c r="F162" i="16"/>
  <c r="D162" i="16"/>
  <c r="C162" i="16"/>
  <c r="B162" i="16"/>
  <c r="P161" i="16"/>
  <c r="O161" i="16"/>
  <c r="N161" i="16"/>
  <c r="L161" i="16"/>
  <c r="K161" i="16"/>
  <c r="J161" i="16"/>
  <c r="H161" i="16"/>
  <c r="G161" i="16"/>
  <c r="D161" i="16"/>
  <c r="B161" i="16"/>
  <c r="P160" i="16"/>
  <c r="O160" i="16"/>
  <c r="N160" i="16"/>
  <c r="L160" i="16"/>
  <c r="K160" i="16"/>
  <c r="J160" i="16"/>
  <c r="H160" i="16"/>
  <c r="G160" i="16"/>
  <c r="D160" i="16"/>
  <c r="C160" i="16"/>
  <c r="B160" i="16"/>
  <c r="P159" i="16"/>
  <c r="O159" i="16"/>
  <c r="N159" i="16"/>
  <c r="L159" i="16"/>
  <c r="K159" i="16"/>
  <c r="J159" i="16"/>
  <c r="H159" i="16"/>
  <c r="G159" i="16"/>
  <c r="F159" i="16"/>
  <c r="D159" i="16"/>
  <c r="C159" i="16"/>
  <c r="B159" i="16"/>
  <c r="P158" i="16"/>
  <c r="O158" i="16"/>
  <c r="N158" i="16"/>
  <c r="L158" i="16"/>
  <c r="K158" i="16"/>
  <c r="J158" i="16"/>
  <c r="H158" i="16"/>
  <c r="G158" i="16"/>
  <c r="F158" i="16"/>
  <c r="D158" i="16"/>
  <c r="P157" i="16"/>
  <c r="O157" i="16"/>
  <c r="N157" i="16"/>
  <c r="L157" i="16"/>
  <c r="K157" i="16"/>
  <c r="J157" i="16"/>
  <c r="H157" i="16"/>
  <c r="G157" i="16"/>
  <c r="F157" i="16"/>
  <c r="D157" i="16"/>
  <c r="C157" i="16"/>
  <c r="B157" i="16"/>
  <c r="P156" i="16"/>
  <c r="O156" i="16"/>
  <c r="N156" i="16"/>
  <c r="L156" i="16"/>
  <c r="K156" i="16"/>
  <c r="J156" i="16"/>
  <c r="H156" i="16"/>
  <c r="G156" i="16"/>
  <c r="F156" i="16"/>
  <c r="D156" i="16"/>
  <c r="C156" i="16"/>
  <c r="B156" i="16"/>
  <c r="P155" i="16"/>
  <c r="O155" i="16"/>
  <c r="N155" i="16"/>
  <c r="L155" i="16"/>
  <c r="K155" i="16"/>
  <c r="J155" i="16"/>
  <c r="H155" i="16"/>
  <c r="G155" i="16"/>
  <c r="F155" i="16"/>
  <c r="D155" i="16"/>
  <c r="C155" i="16"/>
  <c r="B155" i="16"/>
  <c r="P154" i="16"/>
  <c r="O154" i="16"/>
  <c r="N154" i="16"/>
  <c r="L154" i="16"/>
  <c r="K154" i="16"/>
  <c r="J154" i="16"/>
  <c r="H154" i="16"/>
  <c r="G154" i="16"/>
  <c r="F154" i="16"/>
  <c r="D154" i="16"/>
  <c r="C154" i="16"/>
  <c r="B154" i="16"/>
  <c r="P153" i="16"/>
  <c r="O153" i="16"/>
  <c r="N153" i="16"/>
  <c r="L153" i="16"/>
  <c r="K153" i="16"/>
  <c r="J153" i="16"/>
  <c r="H153" i="16"/>
  <c r="G153" i="16"/>
  <c r="F153" i="16"/>
  <c r="D153" i="16"/>
  <c r="C153" i="16"/>
  <c r="B153" i="16"/>
  <c r="P152" i="16"/>
  <c r="O152" i="16"/>
  <c r="N152" i="16"/>
  <c r="L152" i="16"/>
  <c r="K152" i="16"/>
  <c r="J152" i="16"/>
  <c r="H152" i="16"/>
  <c r="G152" i="16"/>
  <c r="F152" i="16"/>
  <c r="D152" i="16"/>
  <c r="C152" i="16"/>
  <c r="B152" i="16"/>
  <c r="P151" i="16"/>
  <c r="O151" i="16"/>
  <c r="N151" i="16"/>
  <c r="L151" i="16"/>
  <c r="K151" i="16"/>
  <c r="J151" i="16"/>
  <c r="H151" i="16"/>
  <c r="G151" i="16"/>
  <c r="F151" i="16"/>
  <c r="D151" i="16"/>
  <c r="C151" i="16"/>
  <c r="B151" i="16"/>
  <c r="P150" i="16"/>
  <c r="O150" i="16"/>
  <c r="N150" i="16"/>
  <c r="L150" i="16"/>
  <c r="K150" i="16"/>
  <c r="J150" i="16"/>
  <c r="H150" i="16"/>
  <c r="G150" i="16"/>
  <c r="F150" i="16"/>
  <c r="D150" i="16"/>
  <c r="C150" i="16"/>
  <c r="B150" i="16"/>
  <c r="P149" i="16"/>
  <c r="O149" i="16"/>
  <c r="N149" i="16"/>
  <c r="L149" i="16"/>
  <c r="K149" i="16"/>
  <c r="J149" i="16"/>
  <c r="H149" i="16"/>
  <c r="G149" i="16"/>
  <c r="F149" i="16"/>
  <c r="D149" i="16"/>
  <c r="C149" i="16"/>
  <c r="B149" i="16"/>
  <c r="P143" i="16"/>
  <c r="O143" i="16"/>
  <c r="N143" i="16"/>
  <c r="L143" i="16"/>
  <c r="K143" i="16"/>
  <c r="J143" i="16"/>
  <c r="H143" i="16"/>
  <c r="G143" i="16"/>
  <c r="F143" i="16"/>
  <c r="D143" i="16"/>
  <c r="C143" i="16"/>
  <c r="B143" i="16"/>
  <c r="P142" i="16"/>
  <c r="O142" i="16"/>
  <c r="N142" i="16"/>
  <c r="L142" i="16"/>
  <c r="K142" i="16"/>
  <c r="J142" i="16"/>
  <c r="H142" i="16"/>
  <c r="G142" i="16"/>
  <c r="F142" i="16"/>
  <c r="D142" i="16"/>
  <c r="C142" i="16"/>
  <c r="B142" i="16"/>
  <c r="P141" i="16"/>
  <c r="O141" i="16"/>
  <c r="N141" i="16"/>
  <c r="L141" i="16"/>
  <c r="K141" i="16"/>
  <c r="J141" i="16"/>
  <c r="H141" i="16"/>
  <c r="G141" i="16"/>
  <c r="F141" i="16"/>
  <c r="D141" i="16"/>
  <c r="C141" i="16"/>
  <c r="B141" i="16"/>
  <c r="P140" i="16"/>
  <c r="O140" i="16"/>
  <c r="N140" i="16"/>
  <c r="L140" i="16"/>
  <c r="K140" i="16"/>
  <c r="J140" i="16"/>
  <c r="H140" i="16"/>
  <c r="G140" i="16"/>
  <c r="F140" i="16"/>
  <c r="D140" i="16"/>
  <c r="C140" i="16"/>
  <c r="B140" i="16"/>
  <c r="P139" i="16"/>
  <c r="O139" i="16"/>
  <c r="N139" i="16"/>
  <c r="L139" i="16"/>
  <c r="K139" i="16"/>
  <c r="J139" i="16"/>
  <c r="H139" i="16"/>
  <c r="G139" i="16"/>
  <c r="F139" i="16"/>
  <c r="D139" i="16"/>
  <c r="C139" i="16"/>
  <c r="B139" i="16"/>
  <c r="P138" i="16"/>
  <c r="O138" i="16"/>
  <c r="N138" i="16"/>
  <c r="L138" i="16"/>
  <c r="K138" i="16"/>
  <c r="J138" i="16"/>
  <c r="H138" i="16"/>
  <c r="G138" i="16"/>
  <c r="F138" i="16"/>
  <c r="D138" i="16"/>
  <c r="C138" i="16"/>
  <c r="B138" i="16"/>
  <c r="P137" i="16"/>
  <c r="O137" i="16"/>
  <c r="N137" i="16"/>
  <c r="L137" i="16"/>
  <c r="K137" i="16"/>
  <c r="J137" i="16"/>
  <c r="H137" i="16"/>
  <c r="G137" i="16"/>
  <c r="F137" i="16"/>
  <c r="D137" i="16"/>
  <c r="C137" i="16"/>
  <c r="B137" i="16"/>
  <c r="P136" i="16"/>
  <c r="O136" i="16"/>
  <c r="N136" i="16"/>
  <c r="L136" i="16"/>
  <c r="K136" i="16"/>
  <c r="J136" i="16"/>
  <c r="H136" i="16"/>
  <c r="G136" i="16"/>
  <c r="F136" i="16"/>
  <c r="D136" i="16"/>
  <c r="C136" i="16"/>
  <c r="B136" i="16"/>
  <c r="P135" i="16"/>
  <c r="O135" i="16"/>
  <c r="N135" i="16"/>
  <c r="L135" i="16"/>
  <c r="K135" i="16"/>
  <c r="J135" i="16"/>
  <c r="H135" i="16"/>
  <c r="G135" i="16"/>
  <c r="F135" i="16"/>
  <c r="D135" i="16"/>
  <c r="C135" i="16"/>
  <c r="B135" i="16"/>
  <c r="P134" i="16"/>
  <c r="O134" i="16"/>
  <c r="N134" i="16"/>
  <c r="L134" i="16"/>
  <c r="K134" i="16"/>
  <c r="J134" i="16"/>
  <c r="H134" i="16"/>
  <c r="G134" i="16"/>
  <c r="F134" i="16"/>
  <c r="D134" i="16"/>
  <c r="C134" i="16"/>
  <c r="B134" i="16"/>
  <c r="P133" i="16"/>
  <c r="O133" i="16"/>
  <c r="N133" i="16"/>
  <c r="L133" i="16"/>
  <c r="K133" i="16"/>
  <c r="J133" i="16"/>
  <c r="H133" i="16"/>
  <c r="G133" i="16"/>
  <c r="F133" i="16"/>
  <c r="D133" i="16"/>
  <c r="C133" i="16"/>
  <c r="B133" i="16"/>
  <c r="P132" i="16"/>
  <c r="O132" i="16"/>
  <c r="N132" i="16"/>
  <c r="L132" i="16"/>
  <c r="K132" i="16"/>
  <c r="J132" i="16"/>
  <c r="H132" i="16"/>
  <c r="G132" i="16"/>
  <c r="F132" i="16"/>
  <c r="D132" i="16"/>
  <c r="C132" i="16"/>
  <c r="B132" i="16"/>
  <c r="P131" i="16"/>
  <c r="O131" i="16"/>
  <c r="N131" i="16"/>
  <c r="L131" i="16"/>
  <c r="K131" i="16"/>
  <c r="J131" i="16"/>
  <c r="H131" i="16"/>
  <c r="G131" i="16"/>
  <c r="F131" i="16"/>
  <c r="D131" i="16"/>
  <c r="C131" i="16"/>
  <c r="B131" i="16"/>
  <c r="P130" i="16"/>
  <c r="O130" i="16"/>
  <c r="N130" i="16"/>
  <c r="L130" i="16"/>
  <c r="K130" i="16"/>
  <c r="J130" i="16"/>
  <c r="H130" i="16"/>
  <c r="G130" i="16"/>
  <c r="F130" i="16"/>
  <c r="D130" i="16"/>
  <c r="C130" i="16"/>
  <c r="B130" i="16"/>
  <c r="P129" i="16"/>
  <c r="O129" i="16"/>
  <c r="N129" i="16"/>
  <c r="L129" i="16"/>
  <c r="K129" i="16"/>
  <c r="J129" i="16"/>
  <c r="H129" i="16"/>
  <c r="G129" i="16"/>
  <c r="F129" i="16"/>
  <c r="D129" i="16"/>
  <c r="C129" i="16"/>
  <c r="B129" i="16"/>
  <c r="P128" i="16"/>
  <c r="O128" i="16"/>
  <c r="N128" i="16"/>
  <c r="L128" i="16"/>
  <c r="K128" i="16"/>
  <c r="J128" i="16"/>
  <c r="H128" i="16"/>
  <c r="G128" i="16"/>
  <c r="F128" i="16"/>
  <c r="D128" i="16"/>
  <c r="C128" i="16"/>
  <c r="B128" i="16"/>
  <c r="P127" i="16"/>
  <c r="O127" i="16"/>
  <c r="N127" i="16"/>
  <c r="L127" i="16"/>
  <c r="K127" i="16"/>
  <c r="J127" i="16"/>
  <c r="H127" i="16"/>
  <c r="G127" i="16"/>
  <c r="F127" i="16"/>
  <c r="D127" i="16"/>
  <c r="C127" i="16"/>
  <c r="B127" i="16"/>
  <c r="P126" i="16"/>
  <c r="O126" i="16"/>
  <c r="N126" i="16"/>
  <c r="L126" i="16"/>
  <c r="K126" i="16"/>
  <c r="J126" i="16"/>
  <c r="H126" i="16"/>
  <c r="G126" i="16"/>
  <c r="F126" i="16"/>
  <c r="D126" i="16"/>
  <c r="C126" i="16"/>
  <c r="B126" i="16"/>
  <c r="P125" i="16"/>
  <c r="O125" i="16"/>
  <c r="N125" i="16"/>
  <c r="L125" i="16"/>
  <c r="K125" i="16"/>
  <c r="J125" i="16"/>
  <c r="H125" i="16"/>
  <c r="G125" i="16"/>
  <c r="F125" i="16"/>
  <c r="D125" i="16"/>
  <c r="C125" i="16"/>
  <c r="B125" i="16"/>
  <c r="P47" i="16"/>
  <c r="O47" i="16"/>
  <c r="N47" i="16"/>
  <c r="L47" i="16"/>
  <c r="K47" i="16"/>
  <c r="J47" i="16"/>
  <c r="H47" i="16"/>
  <c r="G47" i="16"/>
  <c r="F47" i="16"/>
  <c r="D47" i="16"/>
  <c r="C47" i="16"/>
  <c r="B47" i="16"/>
  <c r="P46" i="16"/>
  <c r="O46" i="16"/>
  <c r="N46" i="16"/>
  <c r="L46" i="16"/>
  <c r="K46" i="16"/>
  <c r="J46" i="16"/>
  <c r="H46" i="16"/>
  <c r="G46" i="16"/>
  <c r="F46" i="16"/>
  <c r="D46" i="16"/>
  <c r="C46" i="16"/>
  <c r="B46" i="16"/>
  <c r="P45" i="16"/>
  <c r="O45" i="16"/>
  <c r="N45" i="16"/>
  <c r="L45" i="16"/>
  <c r="K45" i="16"/>
  <c r="J45" i="16"/>
  <c r="H45" i="16"/>
  <c r="G45" i="16"/>
  <c r="F45" i="16"/>
  <c r="D45" i="16"/>
  <c r="C45" i="16"/>
  <c r="B45" i="16"/>
  <c r="P44" i="16"/>
  <c r="O44" i="16"/>
  <c r="N44" i="16"/>
  <c r="L44" i="16"/>
  <c r="K44" i="16"/>
  <c r="J44" i="16"/>
  <c r="H44" i="16"/>
  <c r="G44" i="16"/>
  <c r="F44" i="16"/>
  <c r="D44" i="16"/>
  <c r="C44" i="16"/>
  <c r="B44" i="16"/>
  <c r="P43" i="16"/>
  <c r="O43" i="16"/>
  <c r="N43" i="16"/>
  <c r="L43" i="16"/>
  <c r="K43" i="16"/>
  <c r="J43" i="16"/>
  <c r="H43" i="16"/>
  <c r="G43" i="16"/>
  <c r="F43" i="16"/>
  <c r="D43" i="16"/>
  <c r="C43" i="16"/>
  <c r="B43" i="16"/>
  <c r="P42" i="16"/>
  <c r="O42" i="16"/>
  <c r="N42" i="16"/>
  <c r="L42" i="16"/>
  <c r="K42" i="16"/>
  <c r="J42" i="16"/>
  <c r="G42" i="16"/>
  <c r="F42" i="16"/>
  <c r="D42" i="16"/>
  <c r="C42" i="16"/>
  <c r="B42" i="16"/>
  <c r="P41" i="16"/>
  <c r="O41" i="16"/>
  <c r="N41" i="16"/>
  <c r="L41" i="16"/>
  <c r="K41" i="16"/>
  <c r="J41" i="16"/>
  <c r="H41" i="16"/>
  <c r="G41" i="16"/>
  <c r="F41" i="16"/>
  <c r="D41" i="16"/>
  <c r="C41" i="16"/>
  <c r="B41" i="16"/>
  <c r="P40" i="16"/>
  <c r="O40" i="16"/>
  <c r="N40" i="16"/>
  <c r="L40" i="16"/>
  <c r="K40" i="16"/>
  <c r="J40" i="16"/>
  <c r="H40" i="16"/>
  <c r="G40" i="16"/>
  <c r="F40" i="16"/>
  <c r="D40" i="16"/>
  <c r="C40" i="16"/>
  <c r="B40" i="16"/>
  <c r="P39" i="16"/>
  <c r="O39" i="16"/>
  <c r="N39" i="16"/>
  <c r="L39" i="16"/>
  <c r="K39" i="16"/>
  <c r="J39" i="16"/>
  <c r="H39" i="16"/>
  <c r="G39" i="16"/>
  <c r="P38" i="16"/>
  <c r="O38" i="16"/>
  <c r="N38" i="16"/>
  <c r="L38" i="16"/>
  <c r="K38" i="16"/>
  <c r="J38" i="16"/>
  <c r="H38" i="16"/>
  <c r="G38" i="16"/>
  <c r="F38" i="16"/>
  <c r="D38" i="16"/>
  <c r="C38" i="16"/>
  <c r="B38" i="16"/>
  <c r="P37" i="16"/>
  <c r="O37" i="16"/>
  <c r="N37" i="16"/>
  <c r="L37" i="16"/>
  <c r="K37" i="16"/>
  <c r="J37" i="16"/>
  <c r="H37" i="16"/>
  <c r="G37" i="16"/>
  <c r="F37" i="16"/>
  <c r="D37" i="16"/>
  <c r="C37" i="16"/>
  <c r="B37" i="16"/>
  <c r="P36" i="16"/>
  <c r="O36" i="16"/>
  <c r="N36" i="16"/>
  <c r="L36" i="16"/>
  <c r="K36" i="16"/>
  <c r="J36" i="16"/>
  <c r="H36" i="16"/>
  <c r="G36" i="16"/>
  <c r="F36" i="16"/>
  <c r="D36" i="16"/>
  <c r="C36" i="16"/>
  <c r="B36" i="16"/>
  <c r="P35" i="16"/>
  <c r="O35" i="16"/>
  <c r="N35" i="16"/>
  <c r="L35" i="16"/>
  <c r="K35" i="16"/>
  <c r="J35" i="16"/>
  <c r="H35" i="16"/>
  <c r="G35" i="16"/>
  <c r="F35" i="16"/>
  <c r="D35" i="16"/>
  <c r="C35" i="16"/>
  <c r="B35" i="16"/>
  <c r="P34" i="16"/>
  <c r="O34" i="16"/>
  <c r="N34" i="16"/>
  <c r="L34" i="16"/>
  <c r="K34" i="16"/>
  <c r="J34" i="16"/>
  <c r="H34" i="16"/>
  <c r="G34" i="16"/>
  <c r="F34" i="16"/>
  <c r="D34" i="16"/>
  <c r="C34" i="16"/>
  <c r="B34" i="16"/>
  <c r="P33" i="16"/>
  <c r="O33" i="16"/>
  <c r="N33" i="16"/>
  <c r="L33" i="16"/>
  <c r="K33" i="16"/>
  <c r="J33" i="16"/>
  <c r="H33" i="16"/>
  <c r="G33" i="16"/>
  <c r="F33" i="16"/>
  <c r="D33" i="16"/>
  <c r="C33" i="16"/>
  <c r="B33" i="16"/>
  <c r="P32" i="16"/>
  <c r="O32" i="16"/>
  <c r="N32" i="16"/>
  <c r="L32" i="16"/>
  <c r="K32" i="16"/>
  <c r="J32" i="16"/>
  <c r="H32" i="16"/>
  <c r="G32" i="16"/>
  <c r="F32" i="16"/>
  <c r="D32" i="16"/>
  <c r="C32" i="16"/>
  <c r="B32" i="16"/>
  <c r="P31" i="16"/>
  <c r="O31" i="16"/>
  <c r="N31" i="16"/>
  <c r="L31" i="16"/>
  <c r="K31" i="16"/>
  <c r="J31" i="16"/>
  <c r="H31" i="16"/>
  <c r="G31" i="16"/>
  <c r="F31" i="16"/>
  <c r="D31" i="16"/>
  <c r="C31" i="16"/>
  <c r="B31" i="16"/>
  <c r="P30" i="16"/>
  <c r="O30" i="16"/>
  <c r="N30" i="16"/>
  <c r="L30" i="16"/>
  <c r="K30" i="16"/>
  <c r="J30" i="16"/>
  <c r="H30" i="16"/>
  <c r="G30" i="16"/>
  <c r="F30" i="16"/>
  <c r="D30" i="16"/>
  <c r="C30" i="16"/>
  <c r="B30" i="16"/>
  <c r="P29" i="16"/>
  <c r="O29" i="16"/>
  <c r="N29" i="16"/>
  <c r="L29" i="16"/>
  <c r="K29" i="16"/>
  <c r="J29" i="16"/>
  <c r="H29" i="16"/>
  <c r="G29" i="16"/>
  <c r="F29" i="16"/>
  <c r="D29" i="16"/>
  <c r="C29" i="16"/>
  <c r="B29" i="16"/>
  <c r="L23" i="16"/>
  <c r="K23" i="16"/>
  <c r="J23" i="16"/>
  <c r="H23" i="16"/>
  <c r="G23" i="16"/>
  <c r="F23" i="16"/>
  <c r="B23" i="16"/>
  <c r="L22" i="16"/>
  <c r="K22" i="16"/>
  <c r="J22" i="16"/>
  <c r="H22" i="16"/>
  <c r="G22" i="16"/>
  <c r="F22" i="16"/>
  <c r="D22" i="16"/>
  <c r="C22" i="16"/>
  <c r="B22" i="16"/>
  <c r="P21" i="16"/>
  <c r="O21" i="16"/>
  <c r="N21" i="16"/>
  <c r="L21" i="16"/>
  <c r="K21" i="16"/>
  <c r="J21" i="16"/>
  <c r="H21" i="16"/>
  <c r="G21" i="16"/>
  <c r="F21" i="16"/>
  <c r="D21" i="16"/>
  <c r="C21" i="16"/>
  <c r="B21" i="16"/>
  <c r="P20" i="16"/>
  <c r="O20" i="16"/>
  <c r="N20" i="16"/>
  <c r="L20" i="16"/>
  <c r="K20" i="16"/>
  <c r="J20" i="16"/>
  <c r="H20" i="16"/>
  <c r="G20" i="16"/>
  <c r="F20" i="16"/>
  <c r="D20" i="16"/>
  <c r="C20" i="16"/>
  <c r="B20" i="16"/>
  <c r="P19" i="16"/>
  <c r="O19" i="16"/>
  <c r="N19" i="16"/>
  <c r="L19" i="16"/>
  <c r="K19" i="16"/>
  <c r="J19" i="16"/>
  <c r="H19" i="16"/>
  <c r="G19" i="16"/>
  <c r="F19" i="16"/>
  <c r="D19" i="16"/>
  <c r="C19" i="16"/>
  <c r="B19" i="16"/>
  <c r="P18" i="16"/>
  <c r="O18" i="16"/>
  <c r="N18" i="16"/>
  <c r="L18" i="16"/>
  <c r="K18" i="16"/>
  <c r="J18" i="16"/>
  <c r="H18" i="16"/>
  <c r="G18" i="16"/>
  <c r="F18" i="16"/>
  <c r="D18" i="16"/>
  <c r="C18" i="16"/>
  <c r="B18" i="16"/>
  <c r="P17" i="16"/>
  <c r="O17" i="16"/>
  <c r="N17" i="16"/>
  <c r="L17" i="16"/>
  <c r="K17" i="16"/>
  <c r="J17" i="16"/>
  <c r="H17" i="16"/>
  <c r="G17" i="16"/>
  <c r="F17" i="16"/>
  <c r="D17" i="16"/>
  <c r="C17" i="16"/>
  <c r="B17" i="16"/>
  <c r="P16" i="16"/>
  <c r="O16" i="16"/>
  <c r="N16" i="16"/>
  <c r="L16" i="16"/>
  <c r="K16" i="16"/>
  <c r="J16" i="16"/>
  <c r="H16" i="16"/>
  <c r="G16" i="16"/>
  <c r="F16" i="16"/>
  <c r="D16" i="16"/>
  <c r="C16" i="16"/>
  <c r="B16" i="16"/>
  <c r="P15" i="16"/>
  <c r="O15" i="16"/>
  <c r="N15" i="16"/>
  <c r="L15" i="16"/>
  <c r="K15" i="16"/>
  <c r="J15" i="16"/>
  <c r="H15" i="16"/>
  <c r="G15" i="16"/>
  <c r="F15" i="16"/>
  <c r="D15" i="16"/>
  <c r="B15" i="16"/>
  <c r="P14" i="16"/>
  <c r="O14" i="16"/>
  <c r="N14" i="16"/>
  <c r="L14" i="16"/>
  <c r="K14" i="16"/>
  <c r="J14" i="16"/>
  <c r="H14" i="16"/>
  <c r="G14" i="16"/>
  <c r="F14" i="16"/>
  <c r="D14" i="16"/>
  <c r="C14" i="16"/>
  <c r="B14" i="16"/>
  <c r="P13" i="16"/>
  <c r="O13" i="16"/>
  <c r="N13" i="16"/>
  <c r="L13" i="16"/>
  <c r="K13" i="16"/>
  <c r="J13" i="16"/>
  <c r="H13" i="16"/>
  <c r="G13" i="16"/>
  <c r="F13" i="16"/>
  <c r="D13" i="16"/>
  <c r="C13" i="16"/>
  <c r="B13" i="16"/>
  <c r="P12" i="16"/>
  <c r="O12" i="16"/>
  <c r="N12" i="16"/>
  <c r="L12" i="16"/>
  <c r="K12" i="16"/>
  <c r="J12" i="16"/>
  <c r="H12" i="16"/>
  <c r="G12" i="16"/>
  <c r="F12" i="16"/>
  <c r="D12" i="16"/>
  <c r="C12" i="16"/>
  <c r="B12" i="16"/>
  <c r="P11" i="16"/>
  <c r="O11" i="16"/>
  <c r="N11" i="16"/>
  <c r="L11" i="16"/>
  <c r="K11" i="16"/>
  <c r="J11" i="16"/>
  <c r="H11" i="16"/>
  <c r="G11" i="16"/>
  <c r="F11" i="16"/>
  <c r="D11" i="16"/>
  <c r="B11" i="16"/>
  <c r="P10" i="16"/>
  <c r="O10" i="16"/>
  <c r="N10" i="16"/>
  <c r="L10" i="16"/>
  <c r="K10" i="16"/>
  <c r="J10" i="16"/>
  <c r="H10" i="16"/>
  <c r="G10" i="16"/>
  <c r="F10" i="16"/>
  <c r="D10" i="16"/>
  <c r="C10" i="16"/>
  <c r="B10" i="16"/>
  <c r="P9" i="16"/>
  <c r="O9" i="16"/>
  <c r="N9" i="16"/>
  <c r="L9" i="16"/>
  <c r="K9" i="16"/>
  <c r="J9" i="16"/>
  <c r="H9" i="16"/>
  <c r="G9" i="16"/>
  <c r="F9" i="16"/>
  <c r="D9" i="16"/>
  <c r="C9" i="16"/>
  <c r="B9" i="16"/>
  <c r="P8" i="16"/>
  <c r="O8" i="16"/>
  <c r="N8" i="16"/>
  <c r="L8" i="16"/>
  <c r="K8" i="16"/>
  <c r="J8" i="16"/>
  <c r="H8" i="16"/>
  <c r="G8" i="16"/>
  <c r="F8" i="16"/>
  <c r="D8" i="16"/>
  <c r="C8" i="16"/>
  <c r="B8" i="16"/>
  <c r="P7" i="16"/>
  <c r="O7" i="16"/>
  <c r="N7" i="16"/>
  <c r="L7" i="16"/>
  <c r="K7" i="16"/>
  <c r="J7" i="16"/>
  <c r="H7" i="16"/>
  <c r="G7" i="16"/>
  <c r="F7" i="16"/>
  <c r="D7" i="16"/>
  <c r="B7" i="16"/>
  <c r="P6" i="16"/>
  <c r="O6" i="16"/>
  <c r="N6" i="16"/>
  <c r="L6" i="16"/>
  <c r="K6" i="16"/>
  <c r="J6" i="16"/>
  <c r="H6" i="16"/>
  <c r="G6" i="16"/>
  <c r="F6" i="16"/>
  <c r="D6" i="16"/>
  <c r="C6" i="16"/>
  <c r="B6" i="16"/>
  <c r="P5" i="16"/>
  <c r="O5" i="16"/>
  <c r="N5" i="16"/>
  <c r="L5" i="16"/>
  <c r="K5" i="16"/>
  <c r="J5" i="16"/>
  <c r="H5" i="16"/>
  <c r="G5" i="16"/>
  <c r="F5" i="16"/>
  <c r="D5" i="16"/>
  <c r="C5" i="16"/>
  <c r="B5" i="16"/>
  <c r="R194" i="16" l="1"/>
  <c r="R122" i="16"/>
  <c r="R98" i="16"/>
  <c r="Q73" i="16"/>
  <c r="Q121" i="16"/>
  <c r="R97" i="16"/>
  <c r="R193" i="16"/>
  <c r="R121" i="16"/>
  <c r="R73" i="16"/>
  <c r="R122" i="4"/>
  <c r="Q24" i="16"/>
  <c r="Q72" i="16" s="1"/>
  <c r="R25" i="4"/>
  <c r="R121" i="4" s="1"/>
  <c r="Q121" i="4"/>
  <c r="O72" i="16"/>
  <c r="O120" i="16"/>
  <c r="N72" i="16"/>
  <c r="N120" i="16"/>
  <c r="M72" i="16"/>
  <c r="I72" i="16"/>
  <c r="I121" i="13"/>
  <c r="R25" i="13"/>
  <c r="E24" i="16"/>
  <c r="E72" i="16" s="1"/>
  <c r="E121" i="13"/>
  <c r="M121" i="13"/>
  <c r="Q121" i="13"/>
  <c r="Q97" i="13"/>
  <c r="Q193" i="13"/>
  <c r="M97" i="13"/>
  <c r="M144" i="16"/>
  <c r="M96" i="16" s="1"/>
  <c r="I97" i="13"/>
  <c r="I144" i="16"/>
  <c r="I96" i="16" s="1"/>
  <c r="E144" i="16"/>
  <c r="Q192" i="16"/>
  <c r="Q96" i="16"/>
  <c r="R97" i="4"/>
  <c r="R193" i="4"/>
  <c r="Q73" i="13"/>
  <c r="M73" i="13"/>
  <c r="I73" i="13"/>
  <c r="R49" i="13"/>
  <c r="E73" i="13"/>
  <c r="E97" i="13"/>
  <c r="R169" i="13"/>
  <c r="R168" i="16" s="1"/>
  <c r="E193" i="13"/>
  <c r="M193" i="13"/>
  <c r="R145" i="13"/>
  <c r="R144" i="16" s="1"/>
  <c r="I193" i="13"/>
  <c r="L120" i="4"/>
  <c r="K120" i="4"/>
  <c r="J120" i="4"/>
  <c r="H120" i="4"/>
  <c r="G120" i="4"/>
  <c r="F120" i="4"/>
  <c r="D120" i="4"/>
  <c r="C120" i="4"/>
  <c r="B120" i="4"/>
  <c r="O96" i="4"/>
  <c r="N96" i="4"/>
  <c r="L96" i="4"/>
  <c r="K96" i="4"/>
  <c r="F96" i="4"/>
  <c r="D96" i="4"/>
  <c r="C96" i="4"/>
  <c r="B96" i="4"/>
  <c r="Q120" i="16" l="1"/>
  <c r="R73" i="4"/>
  <c r="R24" i="16"/>
  <c r="R120" i="16" s="1"/>
  <c r="R73" i="13"/>
  <c r="M192" i="16"/>
  <c r="E120" i="16"/>
  <c r="R48" i="16"/>
  <c r="R72" i="16" s="1"/>
  <c r="E192" i="16"/>
  <c r="M120" i="16"/>
  <c r="I120" i="16"/>
  <c r="I192" i="16"/>
  <c r="R192" i="16"/>
  <c r="E96" i="16"/>
  <c r="R193" i="13"/>
  <c r="R121" i="13"/>
  <c r="R97" i="13"/>
  <c r="P24" i="4"/>
  <c r="P120" i="4" s="1"/>
  <c r="J96" i="4"/>
  <c r="H96" i="4"/>
  <c r="G96" i="4"/>
  <c r="L72" i="4"/>
  <c r="K72" i="4"/>
  <c r="J72" i="4"/>
  <c r="H72" i="4"/>
  <c r="F72" i="4"/>
  <c r="O24" i="4"/>
  <c r="N24" i="4"/>
  <c r="M24" i="4"/>
  <c r="O120" i="13"/>
  <c r="N120" i="13"/>
  <c r="L120" i="13"/>
  <c r="K120" i="13"/>
  <c r="J120" i="13"/>
  <c r="H120" i="13"/>
  <c r="G120" i="13"/>
  <c r="F120" i="13"/>
  <c r="B120" i="13"/>
  <c r="P96" i="13"/>
  <c r="O96" i="13"/>
  <c r="N96" i="13"/>
  <c r="L96" i="13"/>
  <c r="K96" i="13"/>
  <c r="J96" i="13"/>
  <c r="H96" i="13"/>
  <c r="G96" i="13"/>
  <c r="F96" i="13"/>
  <c r="D96" i="13"/>
  <c r="C96" i="13"/>
  <c r="B96" i="13"/>
  <c r="P72" i="13"/>
  <c r="O72" i="13"/>
  <c r="N72" i="13"/>
  <c r="L72" i="13"/>
  <c r="K72" i="13"/>
  <c r="J72" i="13"/>
  <c r="H72" i="13"/>
  <c r="G72" i="13"/>
  <c r="F72" i="13"/>
  <c r="B72" i="13"/>
  <c r="Q24" i="13"/>
  <c r="M24" i="13"/>
  <c r="I24" i="13"/>
  <c r="R96" i="16" l="1"/>
  <c r="M23" i="16"/>
  <c r="O72" i="4"/>
  <c r="O23" i="16"/>
  <c r="O120" i="4"/>
  <c r="N23" i="16"/>
  <c r="N120" i="4"/>
  <c r="P23" i="16"/>
  <c r="N72" i="4"/>
  <c r="Q48" i="13"/>
  <c r="M48" i="13"/>
  <c r="I48" i="13"/>
  <c r="I72" i="13" l="1"/>
  <c r="Q72" i="13"/>
  <c r="M72" i="13"/>
  <c r="Q48" i="4"/>
  <c r="Q47" i="16" s="1"/>
  <c r="M48" i="4"/>
  <c r="M47" i="16" s="1"/>
  <c r="M72" i="4" l="1"/>
  <c r="I48" i="4"/>
  <c r="I47" i="16" s="1"/>
  <c r="E48" i="4" l="1"/>
  <c r="R48" i="4" s="1"/>
  <c r="E48" i="13"/>
  <c r="E47" i="16" l="1"/>
  <c r="R48" i="13"/>
  <c r="R47" i="16" s="1"/>
  <c r="M71" i="16"/>
  <c r="N71" i="16"/>
  <c r="K71" i="16"/>
  <c r="J71" i="16"/>
  <c r="H71" i="16"/>
  <c r="O71" i="16"/>
  <c r="L71" i="16"/>
  <c r="F71" i="16"/>
  <c r="O119" i="16"/>
  <c r="N119" i="16"/>
  <c r="L119" i="16"/>
  <c r="K119" i="16"/>
  <c r="J119" i="16"/>
  <c r="H119" i="16"/>
  <c r="F119" i="16"/>
  <c r="C95" i="16"/>
  <c r="B95" i="16"/>
  <c r="N192" i="4"/>
  <c r="L192" i="4"/>
  <c r="K192" i="4"/>
  <c r="J192" i="4"/>
  <c r="H192" i="4"/>
  <c r="G192" i="4"/>
  <c r="F192" i="4"/>
  <c r="D192" i="4"/>
  <c r="C192" i="4"/>
  <c r="N95" i="16" l="1"/>
  <c r="N191" i="16"/>
  <c r="L95" i="16"/>
  <c r="J95" i="16"/>
  <c r="J191" i="16"/>
  <c r="F191" i="16"/>
  <c r="B191" i="16"/>
  <c r="G191" i="16"/>
  <c r="K191" i="16"/>
  <c r="O191" i="16"/>
  <c r="K95" i="16"/>
  <c r="F95" i="16"/>
  <c r="H95" i="16"/>
  <c r="C191" i="16"/>
  <c r="H191" i="16"/>
  <c r="L191" i="16"/>
  <c r="P191" i="16"/>
  <c r="O95" i="16"/>
  <c r="G95" i="16"/>
  <c r="P95" i="16"/>
  <c r="D95" i="16"/>
  <c r="D191" i="16"/>
  <c r="Q168" i="4" l="1"/>
  <c r="M168" i="4"/>
  <c r="I168" i="4"/>
  <c r="E168" i="4"/>
  <c r="Q144" i="4"/>
  <c r="M144" i="4"/>
  <c r="I144" i="4"/>
  <c r="E144" i="4"/>
  <c r="Q144" i="13"/>
  <c r="Q143" i="16" s="1"/>
  <c r="M144" i="13"/>
  <c r="I144" i="13"/>
  <c r="E144" i="13"/>
  <c r="E143" i="16" l="1"/>
  <c r="M143" i="16"/>
  <c r="M119" i="16" s="1"/>
  <c r="I96" i="4"/>
  <c r="E96" i="4"/>
  <c r="I143" i="16"/>
  <c r="I95" i="16" s="1"/>
  <c r="I96" i="13"/>
  <c r="I120" i="13"/>
  <c r="Q96" i="4"/>
  <c r="Q95" i="16"/>
  <c r="Q120" i="13"/>
  <c r="Q96" i="13"/>
  <c r="M120" i="4"/>
  <c r="M96" i="4"/>
  <c r="M120" i="13"/>
  <c r="M96" i="13"/>
  <c r="I192" i="4"/>
  <c r="M192" i="4"/>
  <c r="Q192" i="4"/>
  <c r="E96" i="13"/>
  <c r="E192" i="4"/>
  <c r="R144" i="13"/>
  <c r="R168" i="4"/>
  <c r="R144" i="4"/>
  <c r="R96" i="13" l="1"/>
  <c r="R143" i="16"/>
  <c r="R96" i="4"/>
  <c r="M95" i="16"/>
  <c r="R192" i="4"/>
  <c r="E95" i="16"/>
  <c r="P192" i="13"/>
  <c r="O192" i="13"/>
  <c r="N192" i="13"/>
  <c r="L192" i="13"/>
  <c r="K192" i="13"/>
  <c r="J192" i="13"/>
  <c r="H192" i="13"/>
  <c r="G192" i="13"/>
  <c r="F192" i="13"/>
  <c r="D192" i="13"/>
  <c r="C192" i="13"/>
  <c r="B192" i="13"/>
  <c r="R95" i="16" l="1"/>
  <c r="Q168" i="13"/>
  <c r="Q167" i="16" s="1"/>
  <c r="M168" i="13"/>
  <c r="M167" i="16" s="1"/>
  <c r="I168" i="13"/>
  <c r="I167" i="16" s="1"/>
  <c r="E168" i="13"/>
  <c r="E167" i="16" s="1"/>
  <c r="M192" i="13" l="1"/>
  <c r="M191" i="16"/>
  <c r="Q192" i="13"/>
  <c r="Q191" i="16"/>
  <c r="I192" i="13"/>
  <c r="I191" i="16"/>
  <c r="E192" i="13"/>
  <c r="E191" i="16"/>
  <c r="R168" i="13"/>
  <c r="R167" i="16" s="1"/>
  <c r="R192" i="13" l="1"/>
  <c r="R191" i="16"/>
  <c r="B192" i="4"/>
  <c r="C18" i="17"/>
  <c r="P23" i="4" l="1"/>
  <c r="P23" i="13"/>
  <c r="P22" i="16" l="1"/>
  <c r="O23" i="4"/>
  <c r="N23" i="4"/>
  <c r="O23" i="13"/>
  <c r="N23" i="13"/>
  <c r="O22" i="16" l="1"/>
  <c r="N22" i="16"/>
  <c r="K191" i="13"/>
  <c r="A3" i="13" l="1"/>
  <c r="Q165" i="4"/>
  <c r="Q166" i="4"/>
  <c r="Q167" i="4"/>
  <c r="M165" i="4"/>
  <c r="M166" i="4"/>
  <c r="M167" i="4"/>
  <c r="I165" i="4"/>
  <c r="I166" i="4"/>
  <c r="I167" i="4"/>
  <c r="E165" i="4"/>
  <c r="E166" i="4"/>
  <c r="E167" i="4"/>
  <c r="L191" i="13"/>
  <c r="E143" i="13" l="1"/>
  <c r="B95" i="13"/>
  <c r="J119" i="4" l="1"/>
  <c r="H119" i="4"/>
  <c r="G119" i="4"/>
  <c r="D119" i="4"/>
  <c r="D95" i="4"/>
  <c r="O71" i="4"/>
  <c r="H71" i="4"/>
  <c r="D71" i="4"/>
  <c r="H95" i="4"/>
  <c r="G95" i="4"/>
  <c r="F71" i="4"/>
  <c r="B71" i="4"/>
  <c r="K191" i="4"/>
  <c r="J191" i="4"/>
  <c r="H191" i="4"/>
  <c r="G191" i="4"/>
  <c r="P191" i="4"/>
  <c r="D191" i="4"/>
  <c r="B191" i="4"/>
  <c r="M143" i="4"/>
  <c r="F119" i="4"/>
  <c r="C119" i="4"/>
  <c r="B119" i="4"/>
  <c r="Q23" i="4"/>
  <c r="M23" i="4"/>
  <c r="I23" i="4"/>
  <c r="E23" i="4"/>
  <c r="O70" i="16"/>
  <c r="D70" i="16"/>
  <c r="Q167" i="13"/>
  <c r="Q166" i="16" s="1"/>
  <c r="M167" i="13"/>
  <c r="M166" i="16" s="1"/>
  <c r="I167" i="13"/>
  <c r="I166" i="16" s="1"/>
  <c r="E167" i="13"/>
  <c r="E166" i="16" s="1"/>
  <c r="J119" i="13"/>
  <c r="G119" i="13"/>
  <c r="C95" i="13"/>
  <c r="O191" i="13"/>
  <c r="L119" i="13"/>
  <c r="K95" i="13"/>
  <c r="G95" i="13"/>
  <c r="F95" i="13"/>
  <c r="C119" i="13"/>
  <c r="O71" i="13"/>
  <c r="L71" i="13"/>
  <c r="J71" i="13"/>
  <c r="H71" i="13"/>
  <c r="G71" i="13"/>
  <c r="F71" i="13"/>
  <c r="D71" i="13"/>
  <c r="C71" i="13"/>
  <c r="B71" i="13"/>
  <c r="Q47" i="13"/>
  <c r="M47" i="13"/>
  <c r="I47" i="13"/>
  <c r="E47" i="13"/>
  <c r="Q23" i="13"/>
  <c r="Q22" i="16" s="1"/>
  <c r="M23" i="13"/>
  <c r="M22" i="16" s="1"/>
  <c r="I23" i="13"/>
  <c r="I22" i="16" s="1"/>
  <c r="E23" i="13"/>
  <c r="E22" i="16" l="1"/>
  <c r="Q71" i="13"/>
  <c r="M71" i="13"/>
  <c r="I71" i="13"/>
  <c r="O191" i="4"/>
  <c r="B119" i="13"/>
  <c r="C191" i="13"/>
  <c r="B191" i="13"/>
  <c r="R23" i="13"/>
  <c r="R47" i="13"/>
  <c r="F119" i="13"/>
  <c r="L95" i="4"/>
  <c r="P70" i="16"/>
  <c r="H118" i="16"/>
  <c r="D191" i="13"/>
  <c r="H191" i="13"/>
  <c r="P191" i="13"/>
  <c r="E119" i="13"/>
  <c r="I143" i="13"/>
  <c r="M143" i="13"/>
  <c r="Q143" i="13"/>
  <c r="D95" i="13"/>
  <c r="H95" i="13"/>
  <c r="L95" i="13"/>
  <c r="J118" i="16"/>
  <c r="D119" i="13"/>
  <c r="H119" i="13"/>
  <c r="F191" i="13"/>
  <c r="J191" i="13"/>
  <c r="N191" i="13"/>
  <c r="G118" i="16"/>
  <c r="K118" i="16"/>
  <c r="J95" i="13"/>
  <c r="G191" i="13"/>
  <c r="M119" i="4"/>
  <c r="Q143" i="4"/>
  <c r="Q119" i="4" s="1"/>
  <c r="C71" i="4"/>
  <c r="C70" i="16"/>
  <c r="L191" i="4"/>
  <c r="L70" i="16"/>
  <c r="E143" i="4"/>
  <c r="E142" i="16" s="1"/>
  <c r="M47" i="4"/>
  <c r="M95" i="4" s="1"/>
  <c r="I143" i="4"/>
  <c r="I119" i="4" s="1"/>
  <c r="I47" i="4"/>
  <c r="I46" i="16" s="1"/>
  <c r="F70" i="16"/>
  <c r="J71" i="4"/>
  <c r="R23" i="4"/>
  <c r="M191" i="4"/>
  <c r="N191" i="4"/>
  <c r="B70" i="16"/>
  <c r="Q47" i="4"/>
  <c r="Q46" i="16" s="1"/>
  <c r="N70" i="16"/>
  <c r="G71" i="4"/>
  <c r="L71" i="4"/>
  <c r="B95" i="4"/>
  <c r="J95" i="4"/>
  <c r="L119" i="4"/>
  <c r="C95" i="4"/>
  <c r="F95" i="4"/>
  <c r="E47" i="4"/>
  <c r="E71" i="4" s="1"/>
  <c r="F191" i="4"/>
  <c r="C191" i="4"/>
  <c r="R167" i="13"/>
  <c r="E71" i="13"/>
  <c r="R22" i="16" l="1"/>
  <c r="M46" i="16"/>
  <c r="E46" i="16"/>
  <c r="E70" i="16" s="1"/>
  <c r="I95" i="13"/>
  <c r="I142" i="16"/>
  <c r="M95" i="13"/>
  <c r="M142" i="16"/>
  <c r="M118" i="16" s="1"/>
  <c r="Q95" i="13"/>
  <c r="Q142" i="16"/>
  <c r="Q95" i="4"/>
  <c r="I191" i="4"/>
  <c r="H190" i="16"/>
  <c r="N190" i="16"/>
  <c r="C190" i="16"/>
  <c r="Q191" i="13"/>
  <c r="Q119" i="13"/>
  <c r="R143" i="4"/>
  <c r="R71" i="13"/>
  <c r="I119" i="13"/>
  <c r="G190" i="16"/>
  <c r="J190" i="16"/>
  <c r="P118" i="16"/>
  <c r="P94" i="16"/>
  <c r="M119" i="13"/>
  <c r="P190" i="16"/>
  <c r="D94" i="16"/>
  <c r="D118" i="16"/>
  <c r="D190" i="16"/>
  <c r="O190" i="16"/>
  <c r="E95" i="13"/>
  <c r="R143" i="13"/>
  <c r="E191" i="13"/>
  <c r="K190" i="16"/>
  <c r="I191" i="13"/>
  <c r="M191" i="13"/>
  <c r="H70" i="16"/>
  <c r="H94" i="16"/>
  <c r="B190" i="16"/>
  <c r="N94" i="16"/>
  <c r="N118" i="16"/>
  <c r="Q71" i="4"/>
  <c r="Q70" i="16"/>
  <c r="L94" i="16"/>
  <c r="L118" i="16"/>
  <c r="F190" i="16"/>
  <c r="F118" i="16"/>
  <c r="F94" i="16"/>
  <c r="G94" i="16"/>
  <c r="G70" i="16"/>
  <c r="K94" i="16"/>
  <c r="K70" i="16"/>
  <c r="B94" i="16"/>
  <c r="B118" i="16"/>
  <c r="E191" i="4"/>
  <c r="E119" i="4"/>
  <c r="J70" i="16"/>
  <c r="J94" i="16"/>
  <c r="Q191" i="4"/>
  <c r="R167" i="4"/>
  <c r="R166" i="16" s="1"/>
  <c r="I71" i="4"/>
  <c r="I70" i="16"/>
  <c r="I95" i="4"/>
  <c r="M71" i="4"/>
  <c r="M70" i="16"/>
  <c r="C118" i="16"/>
  <c r="C94" i="16"/>
  <c r="O94" i="16"/>
  <c r="O118" i="16"/>
  <c r="L190" i="16"/>
  <c r="E95" i="4"/>
  <c r="R47" i="4"/>
  <c r="R46" i="16" s="1"/>
  <c r="B69" i="16"/>
  <c r="B118" i="13"/>
  <c r="C118" i="13"/>
  <c r="D118" i="13"/>
  <c r="G118" i="13"/>
  <c r="H118" i="13"/>
  <c r="J118" i="13"/>
  <c r="K118" i="13"/>
  <c r="L118" i="13"/>
  <c r="N118" i="13"/>
  <c r="O118" i="13"/>
  <c r="P118" i="13"/>
  <c r="B94" i="13"/>
  <c r="C94" i="13"/>
  <c r="D94" i="13"/>
  <c r="G94" i="13"/>
  <c r="H94" i="13"/>
  <c r="J94" i="13"/>
  <c r="K94" i="13"/>
  <c r="L94" i="13"/>
  <c r="N94" i="13"/>
  <c r="O94" i="13"/>
  <c r="B70" i="13"/>
  <c r="C70" i="13"/>
  <c r="D70" i="13"/>
  <c r="F70" i="13"/>
  <c r="G70" i="13"/>
  <c r="H70" i="13"/>
  <c r="J70" i="13"/>
  <c r="K70" i="13"/>
  <c r="L70" i="13"/>
  <c r="N70" i="13"/>
  <c r="O70" i="13"/>
  <c r="P70" i="13"/>
  <c r="B118" i="4"/>
  <c r="C118" i="4"/>
  <c r="D118" i="4"/>
  <c r="F118" i="4"/>
  <c r="G118" i="4"/>
  <c r="H118" i="4"/>
  <c r="J118" i="4"/>
  <c r="K118" i="4"/>
  <c r="L118" i="4"/>
  <c r="N118" i="4"/>
  <c r="O118" i="4"/>
  <c r="P118" i="4"/>
  <c r="B94" i="4"/>
  <c r="C94" i="4"/>
  <c r="D94" i="4"/>
  <c r="F94" i="4"/>
  <c r="G94" i="4"/>
  <c r="H94" i="4"/>
  <c r="J94" i="4"/>
  <c r="K94" i="4"/>
  <c r="L94" i="4"/>
  <c r="N94" i="4"/>
  <c r="O94" i="4"/>
  <c r="P94" i="4"/>
  <c r="B70" i="4"/>
  <c r="C70" i="4"/>
  <c r="D70" i="4"/>
  <c r="F70" i="4"/>
  <c r="G70" i="4"/>
  <c r="H70" i="4"/>
  <c r="J70" i="4"/>
  <c r="K70" i="4"/>
  <c r="L70" i="4"/>
  <c r="N70" i="4"/>
  <c r="O70" i="4"/>
  <c r="P70" i="4"/>
  <c r="E22" i="4"/>
  <c r="I22" i="4"/>
  <c r="M22" i="4"/>
  <c r="Q22" i="4"/>
  <c r="R191" i="13" l="1"/>
  <c r="R142" i="16"/>
  <c r="R118" i="16" s="1"/>
  <c r="Q190" i="16"/>
  <c r="M190" i="16"/>
  <c r="R191" i="4"/>
  <c r="R119" i="4"/>
  <c r="R95" i="13"/>
  <c r="R119" i="13"/>
  <c r="E190" i="16"/>
  <c r="E118" i="16"/>
  <c r="E94" i="16"/>
  <c r="R71" i="4"/>
  <c r="R70" i="16"/>
  <c r="Q94" i="16"/>
  <c r="Q118" i="16"/>
  <c r="I190" i="16"/>
  <c r="I118" i="16"/>
  <c r="I94" i="16"/>
  <c r="M94" i="16"/>
  <c r="R95" i="4"/>
  <c r="J69" i="16"/>
  <c r="F69" i="16"/>
  <c r="P69" i="16"/>
  <c r="L69" i="16"/>
  <c r="N69" i="16"/>
  <c r="H69" i="16"/>
  <c r="D69" i="16"/>
  <c r="R22" i="4"/>
  <c r="O69" i="16"/>
  <c r="K69" i="16"/>
  <c r="G69" i="16"/>
  <c r="C69" i="16"/>
  <c r="R190" i="16" l="1"/>
  <c r="R94" i="16"/>
  <c r="Q46" i="4"/>
  <c r="M46" i="4"/>
  <c r="I46" i="4"/>
  <c r="E46" i="4"/>
  <c r="I70" i="4" l="1"/>
  <c r="M70" i="4"/>
  <c r="Q70" i="4"/>
  <c r="E70" i="4"/>
  <c r="R46" i="4"/>
  <c r="R70" i="4" l="1"/>
  <c r="Q46" i="13"/>
  <c r="Q45" i="16" s="1"/>
  <c r="M46" i="13"/>
  <c r="M45" i="16" s="1"/>
  <c r="I46" i="13"/>
  <c r="I45" i="16" s="1"/>
  <c r="E46" i="13"/>
  <c r="E45" i="16" s="1"/>
  <c r="R46" i="13" l="1"/>
  <c r="R45" i="16" s="1"/>
  <c r="D190" i="13" l="1"/>
  <c r="G190" i="13"/>
  <c r="H190" i="13"/>
  <c r="J190" i="13"/>
  <c r="K190" i="13"/>
  <c r="L190" i="13"/>
  <c r="N190" i="13"/>
  <c r="O190" i="13"/>
  <c r="P190" i="13"/>
  <c r="D190" i="4"/>
  <c r="F190" i="4"/>
  <c r="G190" i="4"/>
  <c r="H190" i="4"/>
  <c r="J190" i="4"/>
  <c r="K190" i="4"/>
  <c r="L190" i="4"/>
  <c r="N190" i="4"/>
  <c r="O190" i="4"/>
  <c r="P190" i="4"/>
  <c r="Q166" i="13"/>
  <c r="Q165" i="16" s="1"/>
  <c r="M166" i="13"/>
  <c r="M165" i="16" s="1"/>
  <c r="I166" i="13"/>
  <c r="I165" i="16" s="1"/>
  <c r="E166" i="13"/>
  <c r="E165" i="16" s="1"/>
  <c r="R166" i="13" l="1"/>
  <c r="R166" i="4"/>
  <c r="B190" i="4"/>
  <c r="C190" i="4"/>
  <c r="B189" i="13"/>
  <c r="B190" i="13"/>
  <c r="C190" i="13"/>
  <c r="R165" i="16" l="1"/>
  <c r="P117" i="16"/>
  <c r="P93" i="16"/>
  <c r="P189" i="16"/>
  <c r="N117" i="16"/>
  <c r="N93" i="16"/>
  <c r="N189" i="16"/>
  <c r="L117" i="16"/>
  <c r="L93" i="16"/>
  <c r="L189" i="16"/>
  <c r="J117" i="16"/>
  <c r="J93" i="16"/>
  <c r="J189" i="16"/>
  <c r="H117" i="16"/>
  <c r="H93" i="16"/>
  <c r="H189" i="16"/>
  <c r="O117" i="16"/>
  <c r="O93" i="16"/>
  <c r="O189" i="16"/>
  <c r="K117" i="16"/>
  <c r="K93" i="16"/>
  <c r="K189" i="16"/>
  <c r="G117" i="16"/>
  <c r="G93" i="16"/>
  <c r="G189" i="16"/>
  <c r="D117" i="16"/>
  <c r="D93" i="16"/>
  <c r="D189" i="16"/>
  <c r="C117" i="16"/>
  <c r="C93" i="16"/>
  <c r="C189" i="16"/>
  <c r="B117" i="16"/>
  <c r="B93" i="16"/>
  <c r="B189" i="16"/>
  <c r="Q142" i="13" l="1"/>
  <c r="M142" i="13"/>
  <c r="E142" i="13"/>
  <c r="Q94" i="13" l="1"/>
  <c r="Q190" i="13"/>
  <c r="M94" i="13"/>
  <c r="M190" i="13"/>
  <c r="E94" i="13"/>
  <c r="E190" i="13"/>
  <c r="Q142" i="4" l="1"/>
  <c r="Q141" i="16" s="1"/>
  <c r="M142" i="4"/>
  <c r="M141" i="16" s="1"/>
  <c r="I142" i="4"/>
  <c r="E142" i="4"/>
  <c r="E141" i="16" s="1"/>
  <c r="E22" i="13"/>
  <c r="E21" i="16" s="1"/>
  <c r="I22" i="13"/>
  <c r="I21" i="16" s="1"/>
  <c r="M22" i="13"/>
  <c r="M21" i="16" s="1"/>
  <c r="Q22" i="13"/>
  <c r="Q21" i="16" s="1"/>
  <c r="E21" i="13"/>
  <c r="I21" i="13"/>
  <c r="M21" i="13"/>
  <c r="Q21" i="13"/>
  <c r="Q69" i="16" l="1"/>
  <c r="M69" i="16"/>
  <c r="I69" i="16"/>
  <c r="E69" i="16"/>
  <c r="R21" i="13"/>
  <c r="Q118" i="13"/>
  <c r="Q70" i="13"/>
  <c r="R22" i="13"/>
  <c r="R21" i="16" s="1"/>
  <c r="I70" i="13"/>
  <c r="I94" i="4"/>
  <c r="I118" i="4"/>
  <c r="I190" i="4"/>
  <c r="Q94" i="4"/>
  <c r="Q118" i="4"/>
  <c r="Q190" i="4"/>
  <c r="M118" i="13"/>
  <c r="M70" i="13"/>
  <c r="E70" i="13"/>
  <c r="E118" i="13"/>
  <c r="E94" i="4"/>
  <c r="E118" i="4"/>
  <c r="E190" i="4"/>
  <c r="R142" i="4"/>
  <c r="M94" i="4"/>
  <c r="M118" i="4"/>
  <c r="M190" i="4"/>
  <c r="R69" i="16" l="1"/>
  <c r="E117" i="16"/>
  <c r="E189" i="16"/>
  <c r="E93" i="16"/>
  <c r="R94" i="4"/>
  <c r="R118" i="4"/>
  <c r="R190" i="4"/>
  <c r="Q117" i="16"/>
  <c r="Q93" i="16"/>
  <c r="Q189" i="16"/>
  <c r="R70" i="13"/>
  <c r="M117" i="16"/>
  <c r="M93" i="16"/>
  <c r="M189" i="16"/>
  <c r="B92" i="16" l="1"/>
  <c r="I45" i="13" l="1"/>
  <c r="B78" i="16"/>
  <c r="B82" i="16"/>
  <c r="B86" i="16"/>
  <c r="B90" i="16"/>
  <c r="B81" i="16"/>
  <c r="B89" i="16"/>
  <c r="B85" i="16"/>
  <c r="B77" i="16"/>
  <c r="B88" i="16" l="1"/>
  <c r="B84" i="16"/>
  <c r="B80" i="16"/>
  <c r="B83" i="16"/>
  <c r="B79" i="16"/>
  <c r="P65" i="13"/>
  <c r="O65" i="13"/>
  <c r="P66" i="13"/>
  <c r="O66" i="13"/>
  <c r="L65" i="13"/>
  <c r="K65" i="13"/>
  <c r="L66" i="13"/>
  <c r="K66" i="13"/>
  <c r="J65" i="13"/>
  <c r="J66" i="13"/>
  <c r="B188" i="16" l="1"/>
  <c r="D188" i="16"/>
  <c r="G188" i="16"/>
  <c r="N188" i="16"/>
  <c r="P188" i="16"/>
  <c r="J92" i="16"/>
  <c r="J116" i="16"/>
  <c r="L116" i="16"/>
  <c r="P68" i="16"/>
  <c r="P117" i="13"/>
  <c r="E45" i="13"/>
  <c r="M45" i="13"/>
  <c r="Q45" i="13"/>
  <c r="B69" i="13"/>
  <c r="C69" i="13"/>
  <c r="D69" i="13"/>
  <c r="F69" i="13"/>
  <c r="G69" i="13"/>
  <c r="H69" i="13"/>
  <c r="J69" i="13"/>
  <c r="K69" i="13"/>
  <c r="L69" i="13"/>
  <c r="N69" i="13"/>
  <c r="O69" i="13"/>
  <c r="P69" i="13"/>
  <c r="B93" i="13"/>
  <c r="C93" i="13"/>
  <c r="D93" i="13"/>
  <c r="F93" i="13"/>
  <c r="G93" i="13"/>
  <c r="H93" i="13"/>
  <c r="J93" i="13"/>
  <c r="K93" i="13"/>
  <c r="L93" i="13"/>
  <c r="N93" i="13"/>
  <c r="O93" i="13"/>
  <c r="P93" i="13"/>
  <c r="B117" i="13"/>
  <c r="C117" i="13"/>
  <c r="D117" i="13"/>
  <c r="F117" i="13"/>
  <c r="G117" i="13"/>
  <c r="H117" i="13"/>
  <c r="J117" i="13"/>
  <c r="K117" i="13"/>
  <c r="L117" i="13"/>
  <c r="N117" i="13"/>
  <c r="O117" i="13"/>
  <c r="C189" i="13"/>
  <c r="D189" i="13"/>
  <c r="F189" i="13"/>
  <c r="G189" i="13"/>
  <c r="H189" i="13"/>
  <c r="J189" i="13"/>
  <c r="K189" i="13"/>
  <c r="L189" i="13"/>
  <c r="N189" i="13"/>
  <c r="O189" i="13"/>
  <c r="P189" i="13"/>
  <c r="E141" i="13"/>
  <c r="I141" i="13"/>
  <c r="M141" i="13"/>
  <c r="Q141" i="13"/>
  <c r="Q165" i="13"/>
  <c r="Q164" i="16" s="1"/>
  <c r="M165" i="13"/>
  <c r="M164" i="16" s="1"/>
  <c r="I165" i="13"/>
  <c r="I164" i="16" s="1"/>
  <c r="E165" i="13"/>
  <c r="E164" i="16" s="1"/>
  <c r="E45" i="4"/>
  <c r="I45" i="4"/>
  <c r="I44" i="16" s="1"/>
  <c r="M45" i="4"/>
  <c r="Q45" i="4"/>
  <c r="B69" i="4"/>
  <c r="C69" i="4"/>
  <c r="D69" i="4"/>
  <c r="F69" i="4"/>
  <c r="G69" i="4"/>
  <c r="H69" i="4"/>
  <c r="J69" i="4"/>
  <c r="K69" i="4"/>
  <c r="L69" i="4"/>
  <c r="N69" i="4"/>
  <c r="O69" i="4"/>
  <c r="P69" i="4"/>
  <c r="B93" i="4"/>
  <c r="C93" i="4"/>
  <c r="D93" i="4"/>
  <c r="F93" i="4"/>
  <c r="G93" i="4"/>
  <c r="H93" i="4"/>
  <c r="J93" i="4"/>
  <c r="K93" i="4"/>
  <c r="L93" i="4"/>
  <c r="N93" i="4"/>
  <c r="O93" i="4"/>
  <c r="P93" i="4"/>
  <c r="B117" i="4"/>
  <c r="C117" i="4"/>
  <c r="D117" i="4"/>
  <c r="F117" i="4"/>
  <c r="G117" i="4"/>
  <c r="H117" i="4"/>
  <c r="J117" i="4"/>
  <c r="K117" i="4"/>
  <c r="L117" i="4"/>
  <c r="N117" i="4"/>
  <c r="O117" i="4"/>
  <c r="P117" i="4"/>
  <c r="O189" i="4"/>
  <c r="C189" i="4"/>
  <c r="B189" i="4"/>
  <c r="D189" i="4"/>
  <c r="F189" i="4"/>
  <c r="G189" i="4"/>
  <c r="H189" i="4"/>
  <c r="J189" i="4"/>
  <c r="K189" i="4"/>
  <c r="L189" i="4"/>
  <c r="N189" i="4"/>
  <c r="P189" i="4"/>
  <c r="Q141" i="4"/>
  <c r="M141" i="4"/>
  <c r="I141" i="4"/>
  <c r="E141" i="4"/>
  <c r="E21" i="4"/>
  <c r="E20" i="16" s="1"/>
  <c r="I21" i="4"/>
  <c r="I20" i="16" s="1"/>
  <c r="M21" i="4"/>
  <c r="M20" i="16" s="1"/>
  <c r="Q21" i="4"/>
  <c r="Q20" i="16" s="1"/>
  <c r="M44" i="16" l="1"/>
  <c r="Q140" i="16"/>
  <c r="E44" i="16"/>
  <c r="I140" i="16"/>
  <c r="E140" i="16"/>
  <c r="Q44" i="16"/>
  <c r="M140" i="16"/>
  <c r="R141" i="13"/>
  <c r="E93" i="4"/>
  <c r="Q189" i="4"/>
  <c r="Q93" i="4"/>
  <c r="M189" i="4"/>
  <c r="I117" i="4"/>
  <c r="I189" i="4"/>
  <c r="Q117" i="13"/>
  <c r="M117" i="13"/>
  <c r="I117" i="13"/>
  <c r="M189" i="13"/>
  <c r="I189" i="13"/>
  <c r="Q69" i="13"/>
  <c r="I93" i="13"/>
  <c r="E93" i="13"/>
  <c r="F188" i="16"/>
  <c r="F68" i="16"/>
  <c r="C188" i="16"/>
  <c r="K188" i="16"/>
  <c r="O188" i="16"/>
  <c r="J188" i="16"/>
  <c r="F116" i="16"/>
  <c r="K92" i="16"/>
  <c r="F92" i="16"/>
  <c r="K68" i="16"/>
  <c r="E189" i="13"/>
  <c r="E189" i="4"/>
  <c r="L188" i="16"/>
  <c r="H188" i="16"/>
  <c r="P92" i="16"/>
  <c r="L92" i="16"/>
  <c r="G92" i="16"/>
  <c r="D92" i="16"/>
  <c r="D116" i="16"/>
  <c r="B116" i="16"/>
  <c r="N116" i="16"/>
  <c r="N92" i="16"/>
  <c r="H92" i="16"/>
  <c r="H116" i="16"/>
  <c r="C68" i="16"/>
  <c r="C116" i="16"/>
  <c r="B68" i="16"/>
  <c r="E69" i="4"/>
  <c r="E117" i="4"/>
  <c r="G116" i="16"/>
  <c r="H68" i="16"/>
  <c r="K116" i="16"/>
  <c r="M117" i="4"/>
  <c r="L68" i="16"/>
  <c r="M69" i="4"/>
  <c r="O116" i="16"/>
  <c r="O68" i="16"/>
  <c r="P116" i="16"/>
  <c r="R21" i="4"/>
  <c r="R20" i="16" s="1"/>
  <c r="Q117" i="4"/>
  <c r="Q69" i="4"/>
  <c r="N68" i="16"/>
  <c r="O92" i="16"/>
  <c r="D68" i="16"/>
  <c r="J68" i="16"/>
  <c r="G68" i="16"/>
  <c r="C92" i="16"/>
  <c r="Q93" i="13"/>
  <c r="Q189" i="13"/>
  <c r="R45" i="13"/>
  <c r="E69" i="13"/>
  <c r="E117" i="13"/>
  <c r="M69" i="13"/>
  <c r="M93" i="13"/>
  <c r="I69" i="13"/>
  <c r="R165" i="13"/>
  <c r="R45" i="4"/>
  <c r="I93" i="4"/>
  <c r="M93" i="4"/>
  <c r="I69" i="4"/>
  <c r="R165" i="4"/>
  <c r="R141" i="4"/>
  <c r="R164" i="16" l="1"/>
  <c r="R44" i="16"/>
  <c r="R140" i="16"/>
  <c r="R189" i="4"/>
  <c r="R69" i="4"/>
  <c r="R69" i="13"/>
  <c r="R189" i="13"/>
  <c r="R93" i="4"/>
  <c r="R117" i="4"/>
  <c r="R117" i="13"/>
  <c r="R93" i="13"/>
  <c r="Q116" i="16" l="1"/>
  <c r="M116" i="16"/>
  <c r="I116" i="16"/>
  <c r="Q188" i="16" l="1"/>
  <c r="M188" i="16"/>
  <c r="I188" i="16"/>
  <c r="Q68" i="16"/>
  <c r="Q92" i="16"/>
  <c r="M68" i="16"/>
  <c r="M92" i="16"/>
  <c r="I68" i="16"/>
  <c r="I92" i="16"/>
  <c r="E188" i="16"/>
  <c r="E116" i="16"/>
  <c r="E68" i="16"/>
  <c r="E92" i="16"/>
  <c r="R188" i="16" l="1"/>
  <c r="R116" i="16"/>
  <c r="R92" i="16"/>
  <c r="R68" i="16"/>
  <c r="B66" i="4" l="1"/>
  <c r="B91" i="16" l="1"/>
  <c r="F90" i="16" l="1"/>
  <c r="J90" i="16"/>
  <c r="N90" i="16"/>
  <c r="D186" i="16"/>
  <c r="P186" i="16"/>
  <c r="P187" i="16"/>
  <c r="C186" i="16"/>
  <c r="F186" i="16"/>
  <c r="G186" i="16"/>
  <c r="H186" i="16"/>
  <c r="J186" i="16"/>
  <c r="K186" i="16"/>
  <c r="L186" i="16"/>
  <c r="N186" i="16"/>
  <c r="O186" i="16"/>
  <c r="J187" i="16"/>
  <c r="C115" i="16"/>
  <c r="F91" i="16"/>
  <c r="G115" i="16"/>
  <c r="K115" i="16"/>
  <c r="N115" i="16"/>
  <c r="C115" i="4"/>
  <c r="D115" i="4"/>
  <c r="F115" i="4"/>
  <c r="G115" i="4"/>
  <c r="H115" i="4"/>
  <c r="J115" i="4"/>
  <c r="K115" i="4"/>
  <c r="L115" i="4"/>
  <c r="N115" i="4"/>
  <c r="O115" i="4"/>
  <c r="P115" i="4"/>
  <c r="C116" i="4"/>
  <c r="D116" i="4"/>
  <c r="F116" i="4"/>
  <c r="G116" i="4"/>
  <c r="H116" i="4"/>
  <c r="J116" i="4"/>
  <c r="K116" i="4"/>
  <c r="L116" i="4"/>
  <c r="N116" i="4"/>
  <c r="O116" i="4"/>
  <c r="P116" i="4"/>
  <c r="B116" i="4"/>
  <c r="C91" i="4"/>
  <c r="D91" i="4"/>
  <c r="F91" i="4"/>
  <c r="G91" i="4"/>
  <c r="J91" i="4"/>
  <c r="K91" i="4"/>
  <c r="L91" i="4"/>
  <c r="N91" i="4"/>
  <c r="O91" i="4"/>
  <c r="P91" i="4"/>
  <c r="C92" i="4"/>
  <c r="D92" i="4"/>
  <c r="F92" i="4"/>
  <c r="G92" i="4"/>
  <c r="H92" i="4"/>
  <c r="J92" i="4"/>
  <c r="K92" i="4"/>
  <c r="L92" i="4"/>
  <c r="N92" i="4"/>
  <c r="O92" i="4"/>
  <c r="P92" i="4"/>
  <c r="B92" i="4"/>
  <c r="C67" i="4"/>
  <c r="D67" i="4"/>
  <c r="F67" i="4"/>
  <c r="G67" i="4"/>
  <c r="J67" i="4"/>
  <c r="K67" i="4"/>
  <c r="L67" i="4"/>
  <c r="N67" i="4"/>
  <c r="O67" i="4"/>
  <c r="P67" i="4"/>
  <c r="C68" i="4"/>
  <c r="D68" i="4"/>
  <c r="F68" i="4"/>
  <c r="G68" i="4"/>
  <c r="H68" i="4"/>
  <c r="J68" i="4"/>
  <c r="K68" i="4"/>
  <c r="L68" i="4"/>
  <c r="N68" i="4"/>
  <c r="O68" i="4"/>
  <c r="P68" i="4"/>
  <c r="B68" i="4"/>
  <c r="E44" i="4"/>
  <c r="I44" i="4"/>
  <c r="M44" i="4"/>
  <c r="Q44" i="4"/>
  <c r="E20" i="4"/>
  <c r="I20" i="4"/>
  <c r="M20" i="4"/>
  <c r="Q20" i="4"/>
  <c r="E140" i="4"/>
  <c r="I140" i="4"/>
  <c r="M140" i="4"/>
  <c r="Q140" i="4"/>
  <c r="M164" i="4"/>
  <c r="E164" i="4"/>
  <c r="I164" i="4"/>
  <c r="Q164" i="4"/>
  <c r="B188" i="4"/>
  <c r="C188" i="4"/>
  <c r="D188" i="4"/>
  <c r="F188" i="4"/>
  <c r="G188" i="4"/>
  <c r="H188" i="4"/>
  <c r="J188" i="4"/>
  <c r="K188" i="4"/>
  <c r="L188" i="4"/>
  <c r="N188" i="4"/>
  <c r="O188" i="4"/>
  <c r="P188" i="4"/>
  <c r="E20" i="13"/>
  <c r="E19" i="16" s="1"/>
  <c r="I20" i="13"/>
  <c r="I19" i="16" s="1"/>
  <c r="M20" i="13"/>
  <c r="M19" i="16" s="1"/>
  <c r="Q20" i="13"/>
  <c r="Q19" i="16" s="1"/>
  <c r="E44" i="13"/>
  <c r="E43" i="16" s="1"/>
  <c r="I44" i="13"/>
  <c r="I43" i="16" s="1"/>
  <c r="M44" i="13"/>
  <c r="M43" i="16" s="1"/>
  <c r="Q44" i="13"/>
  <c r="Q43" i="16" s="1"/>
  <c r="P68" i="13"/>
  <c r="O68" i="13"/>
  <c r="N68" i="13"/>
  <c r="L68" i="13"/>
  <c r="K68" i="13"/>
  <c r="J68" i="13"/>
  <c r="H68" i="13"/>
  <c r="G68" i="13"/>
  <c r="F68" i="13"/>
  <c r="D68" i="13"/>
  <c r="C68" i="13"/>
  <c r="B68" i="13"/>
  <c r="P92" i="13"/>
  <c r="O92" i="13"/>
  <c r="N92" i="13"/>
  <c r="L92" i="13"/>
  <c r="K92" i="13"/>
  <c r="J92" i="13"/>
  <c r="H92" i="13"/>
  <c r="G92" i="13"/>
  <c r="F92" i="13"/>
  <c r="D92" i="13"/>
  <c r="C92" i="13"/>
  <c r="B92" i="13"/>
  <c r="B116" i="13"/>
  <c r="C116" i="13"/>
  <c r="D116" i="13"/>
  <c r="G116" i="13"/>
  <c r="H116" i="13"/>
  <c r="F116" i="13"/>
  <c r="J116" i="13"/>
  <c r="K116" i="13"/>
  <c r="L116" i="13"/>
  <c r="N116" i="13"/>
  <c r="O116" i="13"/>
  <c r="P116" i="13"/>
  <c r="B188" i="13"/>
  <c r="C188" i="13"/>
  <c r="D188" i="13"/>
  <c r="E140" i="13"/>
  <c r="I140" i="13"/>
  <c r="M140" i="13"/>
  <c r="Q140" i="13"/>
  <c r="E164" i="13"/>
  <c r="E163" i="16" s="1"/>
  <c r="I164" i="13"/>
  <c r="M164" i="13"/>
  <c r="Q164" i="13"/>
  <c r="F188" i="13"/>
  <c r="G188" i="13"/>
  <c r="H188" i="13"/>
  <c r="J188" i="13"/>
  <c r="K188" i="13"/>
  <c r="L188" i="13"/>
  <c r="N188" i="13"/>
  <c r="O188" i="13"/>
  <c r="P188" i="13"/>
  <c r="D185" i="16"/>
  <c r="G185" i="16"/>
  <c r="H185" i="16"/>
  <c r="J185" i="16"/>
  <c r="K185" i="16"/>
  <c r="L185" i="16"/>
  <c r="N185" i="16"/>
  <c r="O185" i="16"/>
  <c r="P185" i="16"/>
  <c r="D89" i="16"/>
  <c r="F89" i="16"/>
  <c r="J89" i="16"/>
  <c r="K89" i="16"/>
  <c r="N89" i="16"/>
  <c r="O89" i="16"/>
  <c r="P89" i="16"/>
  <c r="H65" i="16"/>
  <c r="L65" i="16"/>
  <c r="P65" i="16"/>
  <c r="L66" i="16"/>
  <c r="P66" i="16"/>
  <c r="D65" i="16"/>
  <c r="D66" i="16"/>
  <c r="H43" i="4"/>
  <c r="H42" i="16" s="1"/>
  <c r="E139" i="16" l="1"/>
  <c r="I139" i="16"/>
  <c r="Q163" i="16"/>
  <c r="Q139" i="16"/>
  <c r="I163" i="16"/>
  <c r="M163" i="16"/>
  <c r="M139" i="16"/>
  <c r="H66" i="16"/>
  <c r="M92" i="4"/>
  <c r="Q116" i="4"/>
  <c r="I116" i="4"/>
  <c r="R20" i="4"/>
  <c r="M116" i="4"/>
  <c r="Q92" i="4"/>
  <c r="Q68" i="13"/>
  <c r="I92" i="4"/>
  <c r="E116" i="4"/>
  <c r="E92" i="4"/>
  <c r="B187" i="16"/>
  <c r="G187" i="16"/>
  <c r="F187" i="16"/>
  <c r="B115" i="16"/>
  <c r="O91" i="16"/>
  <c r="H91" i="16"/>
  <c r="H187" i="16"/>
  <c r="C187" i="16"/>
  <c r="K91" i="16"/>
  <c r="D187" i="16"/>
  <c r="O115" i="16"/>
  <c r="O187" i="16"/>
  <c r="N187" i="16"/>
  <c r="L187" i="16"/>
  <c r="K187" i="16"/>
  <c r="H67" i="4"/>
  <c r="H91" i="4"/>
  <c r="I116" i="13"/>
  <c r="I68" i="13"/>
  <c r="L115" i="16"/>
  <c r="L91" i="16"/>
  <c r="P90" i="16"/>
  <c r="P114" i="16"/>
  <c r="K114" i="16"/>
  <c r="E68" i="4"/>
  <c r="P115" i="16"/>
  <c r="P91" i="16"/>
  <c r="F115" i="16"/>
  <c r="O114" i="16"/>
  <c r="J114" i="16"/>
  <c r="D90" i="16"/>
  <c r="D114" i="16"/>
  <c r="J115" i="16"/>
  <c r="D91" i="16"/>
  <c r="D115" i="16"/>
  <c r="N114" i="16"/>
  <c r="H114" i="16"/>
  <c r="H115" i="16"/>
  <c r="L90" i="16"/>
  <c r="L114" i="16"/>
  <c r="G114" i="16"/>
  <c r="I68" i="4"/>
  <c r="P67" i="16"/>
  <c r="G91" i="16"/>
  <c r="C91" i="16"/>
  <c r="O90" i="16"/>
  <c r="K90" i="16"/>
  <c r="G90" i="16"/>
  <c r="C90" i="16"/>
  <c r="R20" i="13"/>
  <c r="R19" i="16" s="1"/>
  <c r="Q68" i="4"/>
  <c r="G89" i="16"/>
  <c r="C89" i="16"/>
  <c r="N91" i="16"/>
  <c r="J91" i="16"/>
  <c r="Q116" i="13"/>
  <c r="M68" i="4"/>
  <c r="L89" i="16"/>
  <c r="H89" i="16"/>
  <c r="L67" i="16"/>
  <c r="H67" i="16"/>
  <c r="D67" i="16"/>
  <c r="N67" i="16"/>
  <c r="J67" i="16"/>
  <c r="F67" i="16"/>
  <c r="O113" i="16"/>
  <c r="K113" i="16"/>
  <c r="G113" i="16"/>
  <c r="P113" i="16"/>
  <c r="L113" i="16"/>
  <c r="H113" i="16"/>
  <c r="D113" i="16"/>
  <c r="B67" i="16"/>
  <c r="O67" i="16"/>
  <c r="N113" i="16"/>
  <c r="J113" i="16"/>
  <c r="N66" i="16"/>
  <c r="J66" i="16"/>
  <c r="N65" i="16"/>
  <c r="J65" i="16"/>
  <c r="K67" i="16"/>
  <c r="G67" i="16"/>
  <c r="C67" i="16"/>
  <c r="O66" i="16"/>
  <c r="K66" i="16"/>
  <c r="G66" i="16"/>
  <c r="O65" i="16"/>
  <c r="K65" i="16"/>
  <c r="G65" i="16"/>
  <c r="Q188" i="4"/>
  <c r="M188" i="4"/>
  <c r="E188" i="4"/>
  <c r="R44" i="4"/>
  <c r="R140" i="4"/>
  <c r="R164" i="4"/>
  <c r="I188" i="4"/>
  <c r="I188" i="13"/>
  <c r="E68" i="13"/>
  <c r="E92" i="13"/>
  <c r="R44" i="13"/>
  <c r="M92" i="13"/>
  <c r="I92" i="13"/>
  <c r="M68" i="13"/>
  <c r="Q92" i="13"/>
  <c r="Q188" i="13"/>
  <c r="R164" i="13"/>
  <c r="E188" i="13"/>
  <c r="E116" i="13"/>
  <c r="R140" i="13"/>
  <c r="M116" i="13"/>
  <c r="M188" i="13"/>
  <c r="R43" i="16" l="1"/>
  <c r="R139" i="16"/>
  <c r="R163" i="16"/>
  <c r="R68" i="4"/>
  <c r="Q67" i="16"/>
  <c r="E67" i="16"/>
  <c r="M67" i="16"/>
  <c r="R92" i="4"/>
  <c r="R116" i="4"/>
  <c r="E187" i="16"/>
  <c r="Q187" i="16"/>
  <c r="R116" i="13"/>
  <c r="M187" i="16"/>
  <c r="I67" i="16"/>
  <c r="I91" i="16"/>
  <c r="H90" i="16"/>
  <c r="M115" i="16"/>
  <c r="M91" i="16"/>
  <c r="R68" i="13"/>
  <c r="Q115" i="16"/>
  <c r="Q91" i="16"/>
  <c r="E91" i="16"/>
  <c r="E115" i="16"/>
  <c r="I187" i="16"/>
  <c r="R188" i="4"/>
  <c r="R188" i="13"/>
  <c r="R92" i="13"/>
  <c r="F161" i="4"/>
  <c r="F160" i="16" s="1"/>
  <c r="R67" i="16" l="1"/>
  <c r="R187" i="16"/>
  <c r="R115" i="16"/>
  <c r="R91" i="16"/>
  <c r="I115" i="16"/>
  <c r="F162" i="4"/>
  <c r="F161" i="16" s="1"/>
  <c r="C162" i="13"/>
  <c r="C161" i="16" s="1"/>
  <c r="C185" i="16" l="1"/>
  <c r="F185" i="16"/>
  <c r="C65" i="13"/>
  <c r="C66" i="13"/>
  <c r="B65" i="13"/>
  <c r="B66" i="13"/>
  <c r="E126" i="13" l="1"/>
  <c r="D65" i="13"/>
  <c r="D64" i="16" l="1"/>
  <c r="N62" i="16"/>
  <c r="J62" i="16"/>
  <c r="B62" i="16"/>
  <c r="K61" i="16"/>
  <c r="G61" i="16"/>
  <c r="L60" i="16"/>
  <c r="H60" i="16"/>
  <c r="D60" i="16"/>
  <c r="N58" i="16"/>
  <c r="J58" i="16"/>
  <c r="O57" i="16"/>
  <c r="K57" i="16"/>
  <c r="G57" i="16"/>
  <c r="L56" i="16"/>
  <c r="H56" i="16"/>
  <c r="O53" i="16"/>
  <c r="B66" i="16"/>
  <c r="N60" i="16"/>
  <c r="J60" i="16"/>
  <c r="B60" i="16"/>
  <c r="O59" i="16"/>
  <c r="K59" i="16"/>
  <c r="G59" i="16"/>
  <c r="P58" i="16"/>
  <c r="L58" i="16"/>
  <c r="H58" i="16"/>
  <c r="D58" i="16"/>
  <c r="F56" i="16"/>
  <c r="N77" i="16"/>
  <c r="J77" i="16"/>
  <c r="F77" i="16"/>
  <c r="N111" i="16"/>
  <c r="J111" i="16"/>
  <c r="B111" i="16"/>
  <c r="K110" i="16"/>
  <c r="G110" i="16"/>
  <c r="L109" i="16"/>
  <c r="H109" i="16"/>
  <c r="D109" i="16"/>
  <c r="N107" i="16"/>
  <c r="J107" i="16"/>
  <c r="B107" i="16"/>
  <c r="O106" i="16"/>
  <c r="K106" i="16"/>
  <c r="G106" i="16"/>
  <c r="P105" i="16"/>
  <c r="L105" i="16"/>
  <c r="H105" i="16"/>
  <c r="D105" i="16"/>
  <c r="N173" i="16"/>
  <c r="J173" i="16"/>
  <c r="F173" i="16"/>
  <c r="B186" i="16"/>
  <c r="P184" i="16"/>
  <c r="C184" i="16"/>
  <c r="P183" i="16"/>
  <c r="L183" i="16"/>
  <c r="H183" i="16"/>
  <c r="D183" i="16"/>
  <c r="B61" i="16"/>
  <c r="K60" i="16"/>
  <c r="G60" i="16"/>
  <c r="P59" i="16"/>
  <c r="L59" i="16"/>
  <c r="H59" i="16"/>
  <c r="D59" i="16"/>
  <c r="N57" i="16"/>
  <c r="J57" i="16"/>
  <c r="O56" i="16"/>
  <c r="O77" i="16"/>
  <c r="K77" i="16"/>
  <c r="G77" i="16"/>
  <c r="C77" i="16"/>
  <c r="B114" i="16"/>
  <c r="N88" i="16"/>
  <c r="J88" i="16"/>
  <c r="F88" i="16"/>
  <c r="O87" i="16"/>
  <c r="K87" i="16"/>
  <c r="G87" i="16"/>
  <c r="P86" i="16"/>
  <c r="L86" i="16"/>
  <c r="H86" i="16"/>
  <c r="D86" i="16"/>
  <c r="N84" i="16"/>
  <c r="J84" i="16"/>
  <c r="F84" i="16"/>
  <c r="O83" i="16"/>
  <c r="K83" i="16"/>
  <c r="G83" i="16"/>
  <c r="C83" i="16"/>
  <c r="P82" i="16"/>
  <c r="L82" i="16"/>
  <c r="H82" i="16"/>
  <c r="D82" i="16"/>
  <c r="N80" i="16"/>
  <c r="J80" i="16"/>
  <c r="F80" i="16"/>
  <c r="O79" i="16"/>
  <c r="K79" i="16"/>
  <c r="G79" i="16"/>
  <c r="C79" i="16"/>
  <c r="P78" i="16"/>
  <c r="L78" i="16"/>
  <c r="H78" i="16"/>
  <c r="D78" i="16"/>
  <c r="B173" i="16"/>
  <c r="O173" i="16"/>
  <c r="K173" i="16"/>
  <c r="G173" i="16"/>
  <c r="C173" i="16"/>
  <c r="P64" i="16"/>
  <c r="L64" i="16"/>
  <c r="H64" i="16"/>
  <c r="P77" i="16"/>
  <c r="L77" i="16"/>
  <c r="D77" i="16"/>
  <c r="N109" i="16"/>
  <c r="J109" i="16"/>
  <c r="B109" i="16"/>
  <c r="K108" i="16"/>
  <c r="G108" i="16"/>
  <c r="P107" i="16"/>
  <c r="L107" i="16"/>
  <c r="H107" i="16"/>
  <c r="D107" i="16"/>
  <c r="N105" i="16"/>
  <c r="J105" i="16"/>
  <c r="O104" i="16"/>
  <c r="P173" i="16"/>
  <c r="L173" i="16"/>
  <c r="H173" i="16"/>
  <c r="D173" i="16"/>
  <c r="N183" i="16"/>
  <c r="J183" i="16"/>
  <c r="F183" i="16"/>
  <c r="B183" i="16"/>
  <c r="O182" i="16"/>
  <c r="K182" i="16"/>
  <c r="G182" i="16"/>
  <c r="P181" i="16"/>
  <c r="L181" i="16"/>
  <c r="H181" i="16"/>
  <c r="D181" i="16"/>
  <c r="N179" i="16"/>
  <c r="J179" i="16"/>
  <c r="F179" i="16"/>
  <c r="B179" i="16"/>
  <c r="O178" i="16"/>
  <c r="K178" i="16"/>
  <c r="G178" i="16"/>
  <c r="C178" i="16"/>
  <c r="P177" i="16"/>
  <c r="L177" i="16"/>
  <c r="H177" i="16"/>
  <c r="D177" i="16"/>
  <c r="N175" i="16"/>
  <c r="J175" i="16"/>
  <c r="F175" i="16"/>
  <c r="B175" i="16"/>
  <c r="O174" i="16"/>
  <c r="K174" i="16"/>
  <c r="G174" i="16"/>
  <c r="C174" i="16"/>
  <c r="F53" i="16"/>
  <c r="N63" i="16"/>
  <c r="J63" i="16"/>
  <c r="K62" i="16"/>
  <c r="G62" i="16"/>
  <c r="L61" i="16"/>
  <c r="H61" i="16"/>
  <c r="D61" i="16"/>
  <c r="N59" i="16"/>
  <c r="J59" i="16"/>
  <c r="B59" i="16"/>
  <c r="O58" i="16"/>
  <c r="K58" i="16"/>
  <c r="G58" i="16"/>
  <c r="P57" i="16"/>
  <c r="L57" i="16"/>
  <c r="H57" i="16"/>
  <c r="D57" i="16"/>
  <c r="P112" i="16"/>
  <c r="L112" i="16"/>
  <c r="H112" i="16"/>
  <c r="D112" i="16"/>
  <c r="N110" i="16"/>
  <c r="J110" i="16"/>
  <c r="B110" i="16"/>
  <c r="K109" i="16"/>
  <c r="G109" i="16"/>
  <c r="L108" i="16"/>
  <c r="H108" i="16"/>
  <c r="D108" i="16"/>
  <c r="N106" i="16"/>
  <c r="J106" i="16"/>
  <c r="O105" i="16"/>
  <c r="K105" i="16"/>
  <c r="G105" i="16"/>
  <c r="L104" i="16"/>
  <c r="H104" i="16"/>
  <c r="O184" i="16"/>
  <c r="B184" i="16"/>
  <c r="O183" i="16"/>
  <c r="K183" i="16"/>
  <c r="G183" i="16"/>
  <c r="C183" i="16"/>
  <c r="P182" i="16"/>
  <c r="L182" i="16"/>
  <c r="H182" i="16"/>
  <c r="D182" i="16"/>
  <c r="N180" i="16"/>
  <c r="J180" i="16"/>
  <c r="F180" i="16"/>
  <c r="B180" i="16"/>
  <c r="O179" i="16"/>
  <c r="K179" i="16"/>
  <c r="G179" i="16"/>
  <c r="C179" i="16"/>
  <c r="P178" i="16"/>
  <c r="L178" i="16"/>
  <c r="H178" i="16"/>
  <c r="D178" i="16"/>
  <c r="N176" i="16"/>
  <c r="J176" i="16"/>
  <c r="F176" i="16"/>
  <c r="B176" i="16"/>
  <c r="O175" i="16"/>
  <c r="K175" i="16"/>
  <c r="G175" i="16"/>
  <c r="C175" i="16"/>
  <c r="P174" i="16"/>
  <c r="L174" i="16"/>
  <c r="H174" i="16"/>
  <c r="D174" i="16"/>
  <c r="N64" i="16"/>
  <c r="J64" i="16"/>
  <c r="B64" i="16"/>
  <c r="K63" i="16"/>
  <c r="G63" i="16"/>
  <c r="L62" i="16"/>
  <c r="H62" i="16"/>
  <c r="D62" i="16"/>
  <c r="L53" i="16"/>
  <c r="O64" i="16"/>
  <c r="K64" i="16"/>
  <c r="G64" i="16"/>
  <c r="L63" i="16"/>
  <c r="H63" i="16"/>
  <c r="O112" i="16"/>
  <c r="K112" i="16"/>
  <c r="G112" i="16"/>
  <c r="L111" i="16"/>
  <c r="H111" i="16"/>
  <c r="D111" i="16"/>
  <c r="N181" i="16"/>
  <c r="J181" i="16"/>
  <c r="F181" i="16"/>
  <c r="B181" i="16"/>
  <c r="O180" i="16"/>
  <c r="K180" i="16"/>
  <c r="G180" i="16"/>
  <c r="C180" i="16"/>
  <c r="P179" i="16"/>
  <c r="L179" i="16"/>
  <c r="H179" i="16"/>
  <c r="D179" i="16"/>
  <c r="N177" i="16"/>
  <c r="J177" i="16"/>
  <c r="F177" i="16"/>
  <c r="B177" i="16"/>
  <c r="O176" i="16"/>
  <c r="K176" i="16"/>
  <c r="G176" i="16"/>
  <c r="C176" i="16"/>
  <c r="P175" i="16"/>
  <c r="L175" i="16"/>
  <c r="H175" i="16"/>
  <c r="D175" i="16"/>
  <c r="F101" i="16"/>
  <c r="N112" i="16"/>
  <c r="J112" i="16"/>
  <c r="B112" i="16"/>
  <c r="K111" i="16"/>
  <c r="G111" i="16"/>
  <c r="L110" i="16"/>
  <c r="H110" i="16"/>
  <c r="D110" i="16"/>
  <c r="N108" i="16"/>
  <c r="J108" i="16"/>
  <c r="B108" i="16"/>
  <c r="O107" i="16"/>
  <c r="K107" i="16"/>
  <c r="G107" i="16"/>
  <c r="P106" i="16"/>
  <c r="L106" i="16"/>
  <c r="H106" i="16"/>
  <c r="D106" i="16"/>
  <c r="F104" i="16"/>
  <c r="O88" i="16"/>
  <c r="K88" i="16"/>
  <c r="G88" i="16"/>
  <c r="C88" i="16"/>
  <c r="P87" i="16"/>
  <c r="L87" i="16"/>
  <c r="H87" i="16"/>
  <c r="F85" i="16"/>
  <c r="O84" i="16"/>
  <c r="K84" i="16"/>
  <c r="G84" i="16"/>
  <c r="C84" i="16"/>
  <c r="P83" i="16"/>
  <c r="L83" i="16"/>
  <c r="H83" i="16"/>
  <c r="D83" i="16"/>
  <c r="N81" i="16"/>
  <c r="J81" i="16"/>
  <c r="F81" i="16"/>
  <c r="O80" i="16"/>
  <c r="K80" i="16"/>
  <c r="G80" i="16"/>
  <c r="C80" i="16"/>
  <c r="P79" i="16"/>
  <c r="L79" i="16"/>
  <c r="H79" i="16"/>
  <c r="D79" i="16"/>
  <c r="B113" i="16"/>
  <c r="N182" i="16"/>
  <c r="J182" i="16"/>
  <c r="O181" i="16"/>
  <c r="K181" i="16"/>
  <c r="G181" i="16"/>
  <c r="C181" i="16"/>
  <c r="L180" i="16"/>
  <c r="H180" i="16"/>
  <c r="D180" i="16"/>
  <c r="N178" i="16"/>
  <c r="J178" i="16"/>
  <c r="F178" i="16"/>
  <c r="B178" i="16"/>
  <c r="O177" i="16"/>
  <c r="K177" i="16"/>
  <c r="G177" i="16"/>
  <c r="C177" i="16"/>
  <c r="P176" i="16"/>
  <c r="L176" i="16"/>
  <c r="H176" i="16"/>
  <c r="D176" i="16"/>
  <c r="N174" i="16"/>
  <c r="J174" i="16"/>
  <c r="F174" i="16"/>
  <c r="B174" i="16"/>
  <c r="O101" i="16"/>
  <c r="P88" i="16"/>
  <c r="L88" i="16"/>
  <c r="H88" i="16"/>
  <c r="D88" i="16"/>
  <c r="N86" i="16"/>
  <c r="J86" i="16"/>
  <c r="F86" i="16"/>
  <c r="K85" i="16"/>
  <c r="G85" i="16"/>
  <c r="C85" i="16"/>
  <c r="P84" i="16"/>
  <c r="L84" i="16"/>
  <c r="H84" i="16"/>
  <c r="D84" i="16"/>
  <c r="N82" i="16"/>
  <c r="J82" i="16"/>
  <c r="F82" i="16"/>
  <c r="O81" i="16"/>
  <c r="K81" i="16"/>
  <c r="G81" i="16"/>
  <c r="C81" i="16"/>
  <c r="P80" i="16"/>
  <c r="L80" i="16"/>
  <c r="H80" i="16"/>
  <c r="D80" i="16"/>
  <c r="N78" i="16"/>
  <c r="J78" i="16"/>
  <c r="F78" i="16"/>
  <c r="B65" i="16"/>
  <c r="L101" i="16"/>
  <c r="H101" i="16"/>
  <c r="N87" i="16"/>
  <c r="J87" i="16"/>
  <c r="O86" i="16"/>
  <c r="K86" i="16"/>
  <c r="G86" i="16"/>
  <c r="C86" i="16"/>
  <c r="P85" i="16"/>
  <c r="L85" i="16"/>
  <c r="H85" i="16"/>
  <c r="D85" i="16"/>
  <c r="N83" i="16"/>
  <c r="J83" i="16"/>
  <c r="F83" i="16"/>
  <c r="O82" i="16"/>
  <c r="K82" i="16"/>
  <c r="G82" i="16"/>
  <c r="C82" i="16"/>
  <c r="P81" i="16"/>
  <c r="L81" i="16"/>
  <c r="H81" i="16"/>
  <c r="D81" i="16"/>
  <c r="N79" i="16"/>
  <c r="J79" i="16"/>
  <c r="F79" i="16"/>
  <c r="O78" i="16"/>
  <c r="K78" i="16"/>
  <c r="G78" i="16"/>
  <c r="C78" i="16"/>
  <c r="B185" i="16"/>
  <c r="B54" i="13"/>
  <c r="B78" i="13"/>
  <c r="N65" i="13"/>
  <c r="H65" i="13"/>
  <c r="G65" i="13"/>
  <c r="F65" i="13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26" i="4"/>
  <c r="E125" i="16" s="1"/>
  <c r="Q127" i="13"/>
  <c r="Q126" i="16" s="1"/>
  <c r="Q128" i="13"/>
  <c r="Q127" i="16" s="1"/>
  <c r="Q129" i="13"/>
  <c r="Q128" i="16" s="1"/>
  <c r="Q130" i="13"/>
  <c r="Q129" i="16" s="1"/>
  <c r="Q131" i="13"/>
  <c r="Q130" i="16" s="1"/>
  <c r="Q132" i="13"/>
  <c r="Q131" i="16" s="1"/>
  <c r="Q133" i="13"/>
  <c r="Q132" i="16" s="1"/>
  <c r="Q134" i="13"/>
  <c r="Q133" i="16" s="1"/>
  <c r="Q135" i="13"/>
  <c r="Q134" i="16" s="1"/>
  <c r="Q136" i="13"/>
  <c r="Q135" i="16" s="1"/>
  <c r="Q137" i="13"/>
  <c r="Q136" i="16" s="1"/>
  <c r="Q138" i="13"/>
  <c r="Q137" i="16" s="1"/>
  <c r="Q139" i="13"/>
  <c r="Q138" i="16" s="1"/>
  <c r="Q126" i="13"/>
  <c r="Q125" i="16" s="1"/>
  <c r="M127" i="13"/>
  <c r="M126" i="16" s="1"/>
  <c r="M128" i="13"/>
  <c r="M127" i="16" s="1"/>
  <c r="M129" i="13"/>
  <c r="M128" i="16" s="1"/>
  <c r="M130" i="13"/>
  <c r="M129" i="16" s="1"/>
  <c r="M131" i="13"/>
  <c r="M130" i="16" s="1"/>
  <c r="M132" i="13"/>
  <c r="M131" i="16" s="1"/>
  <c r="M133" i="13"/>
  <c r="M132" i="16" s="1"/>
  <c r="M134" i="13"/>
  <c r="M133" i="16" s="1"/>
  <c r="M135" i="13"/>
  <c r="M134" i="16" s="1"/>
  <c r="M136" i="13"/>
  <c r="M135" i="16" s="1"/>
  <c r="M137" i="13"/>
  <c r="M136" i="16" s="1"/>
  <c r="M138" i="13"/>
  <c r="M137" i="16" s="1"/>
  <c r="M139" i="13"/>
  <c r="M138" i="16" s="1"/>
  <c r="M126" i="13"/>
  <c r="M125" i="16" s="1"/>
  <c r="I127" i="13"/>
  <c r="I126" i="16" s="1"/>
  <c r="I128" i="13"/>
  <c r="I127" i="16" s="1"/>
  <c r="I129" i="13"/>
  <c r="I128" i="16" s="1"/>
  <c r="I130" i="13"/>
  <c r="I129" i="16" s="1"/>
  <c r="I131" i="13"/>
  <c r="I130" i="16" s="1"/>
  <c r="I132" i="13"/>
  <c r="I131" i="16" s="1"/>
  <c r="I133" i="13"/>
  <c r="I132" i="16" s="1"/>
  <c r="I134" i="13"/>
  <c r="I133" i="16" s="1"/>
  <c r="I135" i="13"/>
  <c r="I134" i="16" s="1"/>
  <c r="I136" i="13"/>
  <c r="I135" i="16" s="1"/>
  <c r="I137" i="13"/>
  <c r="I136" i="16" s="1"/>
  <c r="I138" i="13"/>
  <c r="I137" i="16" s="1"/>
  <c r="I139" i="13"/>
  <c r="I138" i="16" s="1"/>
  <c r="I126" i="13"/>
  <c r="I125" i="16" s="1"/>
  <c r="E127" i="13"/>
  <c r="E126" i="16" s="1"/>
  <c r="E128" i="13"/>
  <c r="E127" i="16" s="1"/>
  <c r="E129" i="13"/>
  <c r="E128" i="16" s="1"/>
  <c r="E130" i="13"/>
  <c r="E129" i="16" s="1"/>
  <c r="E131" i="13"/>
  <c r="E130" i="16" s="1"/>
  <c r="E132" i="13"/>
  <c r="E131" i="16" s="1"/>
  <c r="E133" i="13"/>
  <c r="E132" i="16" s="1"/>
  <c r="E134" i="13"/>
  <c r="E133" i="16" s="1"/>
  <c r="E135" i="13"/>
  <c r="E134" i="16" s="1"/>
  <c r="E136" i="13"/>
  <c r="E135" i="16" s="1"/>
  <c r="E137" i="13"/>
  <c r="E136" i="16" s="1"/>
  <c r="E138" i="13"/>
  <c r="E137" i="16" s="1"/>
  <c r="E139" i="13"/>
  <c r="E138" i="16" s="1"/>
  <c r="D66" i="13"/>
  <c r="R135" i="4" l="1"/>
  <c r="R127" i="4"/>
  <c r="R134" i="4"/>
  <c r="R130" i="4"/>
  <c r="R137" i="4"/>
  <c r="R133" i="4"/>
  <c r="R129" i="4"/>
  <c r="R126" i="4"/>
  <c r="R133" i="13"/>
  <c r="R129" i="13"/>
  <c r="R136" i="4"/>
  <c r="R132" i="4"/>
  <c r="R128" i="4"/>
  <c r="J184" i="16"/>
  <c r="K184" i="16"/>
  <c r="F184" i="16"/>
  <c r="L184" i="16"/>
  <c r="R131" i="4"/>
  <c r="N184" i="16"/>
  <c r="D184" i="16"/>
  <c r="H184" i="16"/>
  <c r="R134" i="13"/>
  <c r="R126" i="13"/>
  <c r="G184" i="16"/>
  <c r="R137" i="13"/>
  <c r="R136" i="16" s="1"/>
  <c r="R130" i="13"/>
  <c r="R139" i="4"/>
  <c r="R139" i="13"/>
  <c r="R138" i="4"/>
  <c r="R138" i="13"/>
  <c r="R135" i="13"/>
  <c r="R134" i="16" s="1"/>
  <c r="R131" i="13"/>
  <c r="R127" i="13"/>
  <c r="R136" i="13"/>
  <c r="R132" i="13"/>
  <c r="R128" i="13"/>
  <c r="R127" i="16" s="1"/>
  <c r="B90" i="4"/>
  <c r="C90" i="4"/>
  <c r="D90" i="4"/>
  <c r="F90" i="4"/>
  <c r="G90" i="4"/>
  <c r="H90" i="4"/>
  <c r="J90" i="4"/>
  <c r="K90" i="4"/>
  <c r="L90" i="4"/>
  <c r="N90" i="4"/>
  <c r="O90" i="4"/>
  <c r="P90" i="4"/>
  <c r="B91" i="4"/>
  <c r="B114" i="4"/>
  <c r="C114" i="4"/>
  <c r="D114" i="4"/>
  <c r="F114" i="4"/>
  <c r="G114" i="4"/>
  <c r="H114" i="4"/>
  <c r="J114" i="4"/>
  <c r="K114" i="4"/>
  <c r="L114" i="4"/>
  <c r="N114" i="4"/>
  <c r="O114" i="4"/>
  <c r="P114" i="4"/>
  <c r="B115" i="4"/>
  <c r="B186" i="4"/>
  <c r="C186" i="4"/>
  <c r="D186" i="4"/>
  <c r="F186" i="4"/>
  <c r="G186" i="4"/>
  <c r="H186" i="4"/>
  <c r="J186" i="4"/>
  <c r="K186" i="4"/>
  <c r="L186" i="4"/>
  <c r="N186" i="4"/>
  <c r="O186" i="4"/>
  <c r="P186" i="4"/>
  <c r="B187" i="4"/>
  <c r="C187" i="4"/>
  <c r="D187" i="4"/>
  <c r="F187" i="4"/>
  <c r="G187" i="4"/>
  <c r="H187" i="4"/>
  <c r="J187" i="4"/>
  <c r="K187" i="4"/>
  <c r="L187" i="4"/>
  <c r="N187" i="4"/>
  <c r="O187" i="4"/>
  <c r="P187" i="4"/>
  <c r="Q163" i="4"/>
  <c r="Q162" i="4"/>
  <c r="M163" i="4"/>
  <c r="M162" i="4"/>
  <c r="I163" i="4"/>
  <c r="I162" i="4"/>
  <c r="E163" i="4"/>
  <c r="E162" i="4"/>
  <c r="C66" i="4"/>
  <c r="D66" i="4"/>
  <c r="F66" i="4"/>
  <c r="G66" i="4"/>
  <c r="H66" i="4"/>
  <c r="J66" i="4"/>
  <c r="K66" i="4"/>
  <c r="L66" i="4"/>
  <c r="N66" i="4"/>
  <c r="O66" i="4"/>
  <c r="P66" i="4"/>
  <c r="B67" i="4"/>
  <c r="Q43" i="4"/>
  <c r="Q42" i="4"/>
  <c r="M43" i="4"/>
  <c r="M42" i="4"/>
  <c r="I43" i="4"/>
  <c r="I42" i="4"/>
  <c r="E43" i="4"/>
  <c r="E42" i="4"/>
  <c r="E18" i="4"/>
  <c r="I18" i="4"/>
  <c r="M18" i="4"/>
  <c r="Q18" i="4"/>
  <c r="E19" i="4"/>
  <c r="I19" i="4"/>
  <c r="M19" i="4"/>
  <c r="Q19" i="4"/>
  <c r="R130" i="16" l="1"/>
  <c r="R126" i="16"/>
  <c r="R131" i="16"/>
  <c r="R125" i="16"/>
  <c r="R132" i="16"/>
  <c r="R138" i="16"/>
  <c r="R135" i="16"/>
  <c r="R137" i="16"/>
  <c r="R129" i="16"/>
  <c r="R133" i="16"/>
  <c r="R128" i="16"/>
  <c r="E114" i="4"/>
  <c r="Q114" i="4"/>
  <c r="E90" i="4"/>
  <c r="M115" i="4"/>
  <c r="I91" i="4"/>
  <c r="E187" i="4"/>
  <c r="I187" i="4"/>
  <c r="M90" i="4"/>
  <c r="E186" i="4"/>
  <c r="I186" i="4"/>
  <c r="M186" i="4"/>
  <c r="E91" i="4"/>
  <c r="Q91" i="4"/>
  <c r="M187" i="4"/>
  <c r="E115" i="4"/>
  <c r="E67" i="4"/>
  <c r="R19" i="4"/>
  <c r="I115" i="4"/>
  <c r="I67" i="4"/>
  <c r="R18" i="4"/>
  <c r="I66" i="4"/>
  <c r="Q66" i="4"/>
  <c r="Q67" i="4"/>
  <c r="Q115" i="4"/>
  <c r="M67" i="4"/>
  <c r="M91" i="4"/>
  <c r="I90" i="4"/>
  <c r="E66" i="4"/>
  <c r="I114" i="4"/>
  <c r="R66" i="4"/>
  <c r="R163" i="4"/>
  <c r="M66" i="4"/>
  <c r="R162" i="4"/>
  <c r="Q186" i="4"/>
  <c r="M114" i="4"/>
  <c r="Q90" i="4"/>
  <c r="R43" i="4"/>
  <c r="Q187" i="4"/>
  <c r="R42" i="4"/>
  <c r="D67" i="13"/>
  <c r="B186" i="13"/>
  <c r="C186" i="13"/>
  <c r="D186" i="13"/>
  <c r="F186" i="13"/>
  <c r="G186" i="13"/>
  <c r="H186" i="13"/>
  <c r="J186" i="13"/>
  <c r="K186" i="13"/>
  <c r="L186" i="13"/>
  <c r="N186" i="13"/>
  <c r="O186" i="13"/>
  <c r="P186" i="13"/>
  <c r="B187" i="13"/>
  <c r="C187" i="13"/>
  <c r="D187" i="13"/>
  <c r="F187" i="13"/>
  <c r="G187" i="13"/>
  <c r="H187" i="13"/>
  <c r="J187" i="13"/>
  <c r="K187" i="13"/>
  <c r="L187" i="13"/>
  <c r="N187" i="13"/>
  <c r="O187" i="13"/>
  <c r="P187" i="13"/>
  <c r="E162" i="13"/>
  <c r="E161" i="16" s="1"/>
  <c r="I162" i="13"/>
  <c r="I161" i="16" s="1"/>
  <c r="M162" i="13"/>
  <c r="M161" i="16" s="1"/>
  <c r="Q162" i="13"/>
  <c r="Q161" i="16" s="1"/>
  <c r="E163" i="13"/>
  <c r="E162" i="16" s="1"/>
  <c r="I163" i="13"/>
  <c r="I162" i="16" s="1"/>
  <c r="M163" i="13"/>
  <c r="M162" i="16" s="1"/>
  <c r="Q163" i="13"/>
  <c r="Q162" i="16" s="1"/>
  <c r="B114" i="13"/>
  <c r="C114" i="13"/>
  <c r="D114" i="13"/>
  <c r="F114" i="13"/>
  <c r="G114" i="13"/>
  <c r="H114" i="13"/>
  <c r="J114" i="13"/>
  <c r="K114" i="13"/>
  <c r="L114" i="13"/>
  <c r="N114" i="13"/>
  <c r="O114" i="13"/>
  <c r="P114" i="13"/>
  <c r="B115" i="13"/>
  <c r="C115" i="13"/>
  <c r="D115" i="13"/>
  <c r="F115" i="13"/>
  <c r="G115" i="13"/>
  <c r="H115" i="13"/>
  <c r="J115" i="13"/>
  <c r="K115" i="13"/>
  <c r="L115" i="13"/>
  <c r="N115" i="13"/>
  <c r="O115" i="13"/>
  <c r="P115" i="13"/>
  <c r="B90" i="13"/>
  <c r="C90" i="13"/>
  <c r="D90" i="13"/>
  <c r="F90" i="13"/>
  <c r="G90" i="13"/>
  <c r="H90" i="13"/>
  <c r="J90" i="13"/>
  <c r="K90" i="13"/>
  <c r="L90" i="13"/>
  <c r="N90" i="13"/>
  <c r="O90" i="13"/>
  <c r="P90" i="13"/>
  <c r="B91" i="13"/>
  <c r="C91" i="13"/>
  <c r="D91" i="13"/>
  <c r="F91" i="13"/>
  <c r="G91" i="13"/>
  <c r="H91" i="13"/>
  <c r="J91" i="13"/>
  <c r="K91" i="13"/>
  <c r="L91" i="13"/>
  <c r="N91" i="13"/>
  <c r="O91" i="13"/>
  <c r="P91" i="13"/>
  <c r="F66" i="13"/>
  <c r="G66" i="13"/>
  <c r="H66" i="13"/>
  <c r="N66" i="13"/>
  <c r="B67" i="13"/>
  <c r="C67" i="13"/>
  <c r="F67" i="13"/>
  <c r="G67" i="13"/>
  <c r="H67" i="13"/>
  <c r="J67" i="13"/>
  <c r="K67" i="13"/>
  <c r="L67" i="13"/>
  <c r="O67" i="13"/>
  <c r="P67" i="13"/>
  <c r="Q43" i="13"/>
  <c r="Q42" i="16" s="1"/>
  <c r="M43" i="13"/>
  <c r="M42" i="16" s="1"/>
  <c r="I43" i="13"/>
  <c r="I42" i="16" s="1"/>
  <c r="E43" i="13"/>
  <c r="E42" i="16" s="1"/>
  <c r="Q42" i="13"/>
  <c r="Q41" i="16" s="1"/>
  <c r="M42" i="13"/>
  <c r="M41" i="16" s="1"/>
  <c r="I42" i="13"/>
  <c r="I41" i="16" s="1"/>
  <c r="E42" i="13"/>
  <c r="E41" i="16" s="1"/>
  <c r="Q19" i="13"/>
  <c r="Q18" i="16" s="1"/>
  <c r="M19" i="13"/>
  <c r="M18" i="16" s="1"/>
  <c r="I19" i="13"/>
  <c r="I18" i="16" s="1"/>
  <c r="E19" i="13"/>
  <c r="E18" i="16" s="1"/>
  <c r="Q18" i="13"/>
  <c r="Q17" i="16" s="1"/>
  <c r="M18" i="13"/>
  <c r="M17" i="16" s="1"/>
  <c r="I18" i="13"/>
  <c r="I17" i="16" s="1"/>
  <c r="E18" i="13"/>
  <c r="E17" i="16" s="1"/>
  <c r="R90" i="4" l="1"/>
  <c r="R115" i="4"/>
  <c r="M66" i="13"/>
  <c r="M115" i="13"/>
  <c r="Q66" i="13"/>
  <c r="R67" i="4"/>
  <c r="I115" i="13"/>
  <c r="F113" i="16"/>
  <c r="F65" i="16"/>
  <c r="C65" i="16"/>
  <c r="C113" i="16"/>
  <c r="R91" i="4"/>
  <c r="R19" i="13"/>
  <c r="R18" i="16" s="1"/>
  <c r="R18" i="13"/>
  <c r="R17" i="16" s="1"/>
  <c r="Q67" i="13"/>
  <c r="Q90" i="13"/>
  <c r="Q115" i="13"/>
  <c r="E114" i="13"/>
  <c r="Q114" i="13"/>
  <c r="M114" i="13"/>
  <c r="E115" i="13"/>
  <c r="I114" i="13"/>
  <c r="I67" i="13"/>
  <c r="M67" i="13"/>
  <c r="I91" i="13"/>
  <c r="I187" i="13"/>
  <c r="E187" i="13"/>
  <c r="R163" i="13"/>
  <c r="R162" i="16" s="1"/>
  <c r="Q186" i="13"/>
  <c r="I66" i="13"/>
  <c r="R186" i="4"/>
  <c r="R187" i="4"/>
  <c r="R114" i="4"/>
  <c r="R43" i="13"/>
  <c r="R42" i="16" s="1"/>
  <c r="Q91" i="13"/>
  <c r="M91" i="13"/>
  <c r="M187" i="13"/>
  <c r="M186" i="13"/>
  <c r="I186" i="13"/>
  <c r="E186" i="13"/>
  <c r="I90" i="13"/>
  <c r="M90" i="13"/>
  <c r="R42" i="13"/>
  <c r="R41" i="16" s="1"/>
  <c r="E67" i="13"/>
  <c r="E91" i="13"/>
  <c r="E66" i="13"/>
  <c r="E90" i="13"/>
  <c r="R162" i="13"/>
  <c r="R161" i="16" s="1"/>
  <c r="Q187" i="13"/>
  <c r="J89" i="13"/>
  <c r="E114" i="16" l="1"/>
  <c r="E113" i="16"/>
  <c r="Q114" i="16"/>
  <c r="Q113" i="16"/>
  <c r="I113" i="16"/>
  <c r="M114" i="16"/>
  <c r="M113" i="16"/>
  <c r="I114" i="16"/>
  <c r="R66" i="13"/>
  <c r="I186" i="16"/>
  <c r="E90" i="16"/>
  <c r="E185" i="16"/>
  <c r="I185" i="16"/>
  <c r="M185" i="16"/>
  <c r="M89" i="16"/>
  <c r="I90" i="16"/>
  <c r="I89" i="16"/>
  <c r="Q89" i="16"/>
  <c r="M90" i="16"/>
  <c r="Q185" i="16"/>
  <c r="E186" i="16"/>
  <c r="Q90" i="16"/>
  <c r="R186" i="13"/>
  <c r="M186" i="16"/>
  <c r="Q186" i="16"/>
  <c r="F114" i="16"/>
  <c r="F66" i="16"/>
  <c r="R187" i="13"/>
  <c r="E89" i="16"/>
  <c r="C114" i="16"/>
  <c r="C66" i="16"/>
  <c r="R114" i="13"/>
  <c r="R67" i="13"/>
  <c r="R90" i="13"/>
  <c r="R115" i="13"/>
  <c r="R91" i="13"/>
  <c r="M66" i="16" l="1"/>
  <c r="R89" i="16"/>
  <c r="R114" i="16"/>
  <c r="R113" i="16"/>
  <c r="R185" i="16"/>
  <c r="R90" i="16"/>
  <c r="R186" i="16"/>
  <c r="I66" i="16"/>
  <c r="Q66" i="16"/>
  <c r="E66" i="16"/>
  <c r="Q65" i="16"/>
  <c r="I65" i="16"/>
  <c r="E65" i="16"/>
  <c r="M65" i="16"/>
  <c r="R65" i="16" l="1"/>
  <c r="R66" i="16"/>
  <c r="E17" i="4"/>
  <c r="I17" i="4"/>
  <c r="M17" i="4"/>
  <c r="Q17" i="4"/>
  <c r="Q41" i="4"/>
  <c r="M41" i="4"/>
  <c r="I41" i="4"/>
  <c r="E41" i="4"/>
  <c r="B65" i="4"/>
  <c r="C65" i="4"/>
  <c r="D65" i="4"/>
  <c r="F65" i="4"/>
  <c r="G65" i="4"/>
  <c r="H65" i="4"/>
  <c r="J65" i="4"/>
  <c r="K65" i="4"/>
  <c r="L65" i="4"/>
  <c r="N65" i="4"/>
  <c r="O65" i="4"/>
  <c r="P65" i="4"/>
  <c r="B89" i="4"/>
  <c r="C89" i="4"/>
  <c r="D89" i="4"/>
  <c r="F89" i="4"/>
  <c r="G89" i="4"/>
  <c r="H89" i="4"/>
  <c r="J89" i="4"/>
  <c r="K89" i="4"/>
  <c r="L89" i="4"/>
  <c r="N89" i="4"/>
  <c r="O89" i="4"/>
  <c r="P89" i="4"/>
  <c r="B113" i="4"/>
  <c r="C113" i="4"/>
  <c r="D113" i="4"/>
  <c r="F113" i="4"/>
  <c r="G113" i="4"/>
  <c r="H113" i="4"/>
  <c r="J113" i="4"/>
  <c r="K113" i="4"/>
  <c r="L113" i="4"/>
  <c r="N113" i="4"/>
  <c r="O113" i="4"/>
  <c r="P113" i="4"/>
  <c r="E161" i="4"/>
  <c r="I161" i="4"/>
  <c r="M161" i="4"/>
  <c r="Q161" i="4"/>
  <c r="B185" i="4"/>
  <c r="C185" i="4"/>
  <c r="D185" i="4"/>
  <c r="F185" i="4"/>
  <c r="G185" i="4"/>
  <c r="H185" i="4"/>
  <c r="J185" i="4"/>
  <c r="K185" i="4"/>
  <c r="L185" i="4"/>
  <c r="N185" i="4"/>
  <c r="O185" i="4"/>
  <c r="P185" i="4"/>
  <c r="C185" i="13"/>
  <c r="B113" i="13"/>
  <c r="C113" i="13"/>
  <c r="D113" i="13"/>
  <c r="F113" i="13"/>
  <c r="G113" i="13"/>
  <c r="H113" i="13"/>
  <c r="J113" i="13"/>
  <c r="K113" i="13"/>
  <c r="L113" i="13"/>
  <c r="N113" i="13"/>
  <c r="O113" i="13"/>
  <c r="P113" i="13"/>
  <c r="C111" i="13"/>
  <c r="D89" i="13"/>
  <c r="D86" i="13"/>
  <c r="B89" i="13"/>
  <c r="C89" i="13"/>
  <c r="F89" i="13"/>
  <c r="G89" i="13"/>
  <c r="H89" i="13"/>
  <c r="K89" i="13"/>
  <c r="L89" i="13"/>
  <c r="N89" i="13"/>
  <c r="O89" i="13"/>
  <c r="P89" i="13"/>
  <c r="B86" i="13"/>
  <c r="B61" i="13"/>
  <c r="D62" i="13"/>
  <c r="Q41" i="13"/>
  <c r="M41" i="13"/>
  <c r="I41" i="13"/>
  <c r="I40" i="16" s="1"/>
  <c r="E41" i="13"/>
  <c r="E39" i="13"/>
  <c r="Q17" i="13"/>
  <c r="M17" i="13"/>
  <c r="I16" i="13"/>
  <c r="I17" i="13"/>
  <c r="I16" i="16" s="1"/>
  <c r="I15" i="13"/>
  <c r="E17" i="13"/>
  <c r="I14" i="13"/>
  <c r="E13" i="13"/>
  <c r="Q113" i="13"/>
  <c r="E161" i="13"/>
  <c r="E158" i="13"/>
  <c r="I161" i="13"/>
  <c r="I160" i="16" s="1"/>
  <c r="I158" i="13"/>
  <c r="M161" i="13"/>
  <c r="M160" i="16" s="1"/>
  <c r="M158" i="13"/>
  <c r="Q161" i="13"/>
  <c r="Q159" i="13"/>
  <c r="P185" i="13"/>
  <c r="J185" i="13"/>
  <c r="K185" i="13"/>
  <c r="L185" i="13"/>
  <c r="N185" i="13"/>
  <c r="O185" i="13"/>
  <c r="H185" i="13"/>
  <c r="G185" i="13"/>
  <c r="F185" i="13"/>
  <c r="D185" i="13"/>
  <c r="D184" i="13"/>
  <c r="C184" i="13"/>
  <c r="B185" i="13"/>
  <c r="B183" i="13"/>
  <c r="B184" i="13"/>
  <c r="Q160" i="13"/>
  <c r="Q40" i="13"/>
  <c r="M40" i="13"/>
  <c r="Q160" i="4"/>
  <c r="Q40" i="4"/>
  <c r="M40" i="4"/>
  <c r="M160" i="4"/>
  <c r="M160" i="13"/>
  <c r="F40" i="4"/>
  <c r="F88" i="4" s="1"/>
  <c r="F40" i="13"/>
  <c r="D40" i="4"/>
  <c r="D88" i="4" s="1"/>
  <c r="C40" i="4"/>
  <c r="B40" i="4"/>
  <c r="B64" i="4" s="1"/>
  <c r="D40" i="13"/>
  <c r="C40" i="13"/>
  <c r="B40" i="13"/>
  <c r="K63" i="13"/>
  <c r="C159" i="4"/>
  <c r="B159" i="4"/>
  <c r="B158" i="16" s="1"/>
  <c r="E160" i="4"/>
  <c r="I160" i="4"/>
  <c r="B184" i="4"/>
  <c r="C184" i="4"/>
  <c r="D184" i="4"/>
  <c r="F184" i="4"/>
  <c r="G184" i="4"/>
  <c r="H184" i="4"/>
  <c r="J184" i="4"/>
  <c r="K184" i="4"/>
  <c r="L184" i="4"/>
  <c r="N184" i="4"/>
  <c r="O184" i="4"/>
  <c r="P184" i="4"/>
  <c r="B112" i="4"/>
  <c r="C16" i="4"/>
  <c r="D112" i="4"/>
  <c r="F112" i="4"/>
  <c r="G112" i="4"/>
  <c r="H112" i="4"/>
  <c r="I16" i="4"/>
  <c r="J112" i="4"/>
  <c r="K112" i="4"/>
  <c r="L112" i="4"/>
  <c r="M16" i="4"/>
  <c r="N112" i="4"/>
  <c r="O112" i="4"/>
  <c r="P112" i="4"/>
  <c r="Q16" i="4"/>
  <c r="G88" i="4"/>
  <c r="H88" i="4"/>
  <c r="J88" i="4"/>
  <c r="K88" i="4"/>
  <c r="L88" i="4"/>
  <c r="N88" i="4"/>
  <c r="O88" i="4"/>
  <c r="P88" i="4"/>
  <c r="F64" i="4"/>
  <c r="G64" i="4"/>
  <c r="H64" i="4"/>
  <c r="J64" i="4"/>
  <c r="K64" i="4"/>
  <c r="L64" i="4"/>
  <c r="N64" i="4"/>
  <c r="O64" i="4"/>
  <c r="P64" i="4"/>
  <c r="C16" i="13"/>
  <c r="E160" i="13"/>
  <c r="F184" i="13"/>
  <c r="G184" i="13"/>
  <c r="H184" i="13"/>
  <c r="I160" i="13"/>
  <c r="I159" i="16" s="1"/>
  <c r="J184" i="13"/>
  <c r="K184" i="13"/>
  <c r="L184" i="13"/>
  <c r="N184" i="13"/>
  <c r="O184" i="13"/>
  <c r="P184" i="13"/>
  <c r="B112" i="13"/>
  <c r="D112" i="13"/>
  <c r="F112" i="13"/>
  <c r="G112" i="13"/>
  <c r="H112" i="13"/>
  <c r="J112" i="13"/>
  <c r="K112" i="13"/>
  <c r="L112" i="13"/>
  <c r="M16" i="13"/>
  <c r="N112" i="13"/>
  <c r="O112" i="13"/>
  <c r="P112" i="13"/>
  <c r="Q16" i="13"/>
  <c r="G88" i="13"/>
  <c r="H88" i="13"/>
  <c r="J88" i="13"/>
  <c r="K88" i="13"/>
  <c r="L88" i="13"/>
  <c r="N88" i="13"/>
  <c r="O88" i="13"/>
  <c r="P88" i="13"/>
  <c r="P64" i="13"/>
  <c r="O64" i="13"/>
  <c r="N64" i="13"/>
  <c r="L64" i="13"/>
  <c r="K64" i="13"/>
  <c r="J64" i="13"/>
  <c r="H64" i="13"/>
  <c r="G64" i="13"/>
  <c r="B63" i="13"/>
  <c r="Q158" i="4"/>
  <c r="Q182" i="4" s="1"/>
  <c r="C8" i="4"/>
  <c r="C12" i="13"/>
  <c r="C12" i="4"/>
  <c r="E12" i="4" s="1"/>
  <c r="E15" i="4"/>
  <c r="I15" i="4"/>
  <c r="M15" i="4"/>
  <c r="Q15" i="4"/>
  <c r="E39" i="4"/>
  <c r="I39" i="4"/>
  <c r="M39" i="4"/>
  <c r="Q39" i="4"/>
  <c r="B63" i="4"/>
  <c r="C63" i="4"/>
  <c r="D63" i="4"/>
  <c r="F63" i="4"/>
  <c r="G63" i="4"/>
  <c r="H63" i="4"/>
  <c r="J63" i="4"/>
  <c r="K63" i="4"/>
  <c r="L63" i="4"/>
  <c r="N63" i="4"/>
  <c r="O63" i="4"/>
  <c r="P63" i="4"/>
  <c r="B111" i="4"/>
  <c r="C111" i="4"/>
  <c r="D111" i="4"/>
  <c r="F111" i="4"/>
  <c r="G111" i="4"/>
  <c r="H111" i="4"/>
  <c r="J111" i="4"/>
  <c r="K111" i="4"/>
  <c r="L111" i="4"/>
  <c r="N111" i="4"/>
  <c r="O111" i="4"/>
  <c r="P111" i="4"/>
  <c r="B87" i="4"/>
  <c r="C87" i="4"/>
  <c r="D87" i="4"/>
  <c r="F87" i="4"/>
  <c r="G87" i="4"/>
  <c r="H87" i="4"/>
  <c r="J87" i="4"/>
  <c r="K87" i="4"/>
  <c r="L87" i="4"/>
  <c r="N87" i="4"/>
  <c r="O87" i="4"/>
  <c r="P87" i="4"/>
  <c r="I159" i="4"/>
  <c r="M159" i="4"/>
  <c r="M183" i="4" s="1"/>
  <c r="Q159" i="4"/>
  <c r="D183" i="4"/>
  <c r="F183" i="4"/>
  <c r="G183" i="4"/>
  <c r="H183" i="4"/>
  <c r="J183" i="4"/>
  <c r="K183" i="4"/>
  <c r="L183" i="4"/>
  <c r="N183" i="4"/>
  <c r="O183" i="4"/>
  <c r="P183" i="4"/>
  <c r="E15" i="13"/>
  <c r="M15" i="13"/>
  <c r="M39" i="13"/>
  <c r="Q15" i="13"/>
  <c r="I39" i="13"/>
  <c r="I38" i="16" s="1"/>
  <c r="Q39" i="13"/>
  <c r="C63" i="13"/>
  <c r="D63" i="13"/>
  <c r="F63" i="13"/>
  <c r="G63" i="13"/>
  <c r="H63" i="13"/>
  <c r="J63" i="13"/>
  <c r="L63" i="13"/>
  <c r="N63" i="13"/>
  <c r="O63" i="13"/>
  <c r="P63" i="13"/>
  <c r="B87" i="13"/>
  <c r="C87" i="13"/>
  <c r="D87" i="13"/>
  <c r="F87" i="13"/>
  <c r="G87" i="13"/>
  <c r="H87" i="13"/>
  <c r="J87" i="13"/>
  <c r="K87" i="13"/>
  <c r="L87" i="13"/>
  <c r="N87" i="13"/>
  <c r="O87" i="13"/>
  <c r="P87" i="13"/>
  <c r="B111" i="13"/>
  <c r="D111" i="13"/>
  <c r="F111" i="13"/>
  <c r="G111" i="13"/>
  <c r="H111" i="13"/>
  <c r="J111" i="13"/>
  <c r="K111" i="13"/>
  <c r="L111" i="13"/>
  <c r="N111" i="13"/>
  <c r="O111" i="13"/>
  <c r="P111" i="13"/>
  <c r="C183" i="13"/>
  <c r="D183" i="13"/>
  <c r="E159" i="13"/>
  <c r="F183" i="13"/>
  <c r="G183" i="13"/>
  <c r="H183" i="13"/>
  <c r="I159" i="13"/>
  <c r="J183" i="13"/>
  <c r="K183" i="13"/>
  <c r="L183" i="13"/>
  <c r="M159" i="13"/>
  <c r="N183" i="13"/>
  <c r="O183" i="13"/>
  <c r="P183" i="13"/>
  <c r="G182" i="13"/>
  <c r="Q157" i="13"/>
  <c r="M157" i="13"/>
  <c r="I157" i="13"/>
  <c r="E157" i="13"/>
  <c r="Q158" i="13"/>
  <c r="E156" i="13"/>
  <c r="I156" i="13"/>
  <c r="M156" i="13"/>
  <c r="Q156" i="13"/>
  <c r="E155" i="13"/>
  <c r="E179" i="13" s="1"/>
  <c r="I155" i="13"/>
  <c r="M155" i="13"/>
  <c r="Q155" i="13"/>
  <c r="E154" i="13"/>
  <c r="I154" i="13"/>
  <c r="M154" i="13"/>
  <c r="Q154" i="13"/>
  <c r="E153" i="13"/>
  <c r="I153" i="13"/>
  <c r="M153" i="13"/>
  <c r="Q153" i="13"/>
  <c r="E152" i="13"/>
  <c r="I152" i="13"/>
  <c r="M152" i="13"/>
  <c r="Q152" i="13"/>
  <c r="E151" i="13"/>
  <c r="I151" i="13"/>
  <c r="M151" i="13"/>
  <c r="Q151" i="13"/>
  <c r="E150" i="13"/>
  <c r="I150" i="13"/>
  <c r="M150" i="13"/>
  <c r="Q150" i="13"/>
  <c r="E158" i="4"/>
  <c r="I158" i="4"/>
  <c r="I182" i="4" s="1"/>
  <c r="M158" i="4"/>
  <c r="M182" i="4" s="1"/>
  <c r="E157" i="4"/>
  <c r="I157" i="4"/>
  <c r="I181" i="4" s="1"/>
  <c r="M157" i="4"/>
  <c r="M181" i="4" s="1"/>
  <c r="Q157" i="4"/>
  <c r="Q181" i="4" s="1"/>
  <c r="E156" i="4"/>
  <c r="I156" i="4"/>
  <c r="M156" i="4"/>
  <c r="Q156" i="4"/>
  <c r="Q180" i="4" s="1"/>
  <c r="E155" i="4"/>
  <c r="I155" i="4"/>
  <c r="I179" i="4" s="1"/>
  <c r="M155" i="4"/>
  <c r="Q155" i="4"/>
  <c r="Q179" i="4" s="1"/>
  <c r="E154" i="4"/>
  <c r="I154" i="4"/>
  <c r="I178" i="4" s="1"/>
  <c r="M154" i="4"/>
  <c r="M178" i="4" s="1"/>
  <c r="Q154" i="4"/>
  <c r="Q178" i="4" s="1"/>
  <c r="E153" i="4"/>
  <c r="I153" i="4"/>
  <c r="I177" i="4" s="1"/>
  <c r="M153" i="4"/>
  <c r="M177" i="4" s="1"/>
  <c r="Q153" i="4"/>
  <c r="E152" i="4"/>
  <c r="I152" i="4"/>
  <c r="M152" i="4"/>
  <c r="M176" i="4" s="1"/>
  <c r="Q152" i="4"/>
  <c r="Q176" i="4" s="1"/>
  <c r="E151" i="4"/>
  <c r="E175" i="4" s="1"/>
  <c r="I151" i="4"/>
  <c r="I175" i="4" s="1"/>
  <c r="M151" i="4"/>
  <c r="Q151" i="4"/>
  <c r="E150" i="4"/>
  <c r="E174" i="4" s="1"/>
  <c r="I150" i="4"/>
  <c r="I174" i="4" s="1"/>
  <c r="M150" i="4"/>
  <c r="M174" i="4" s="1"/>
  <c r="Q150" i="4"/>
  <c r="Q174" i="4" s="1"/>
  <c r="E6" i="13"/>
  <c r="E30" i="13"/>
  <c r="I6" i="13"/>
  <c r="M6" i="13"/>
  <c r="Q6" i="13"/>
  <c r="E7" i="13"/>
  <c r="I7" i="13"/>
  <c r="M7" i="13"/>
  <c r="Q7" i="13"/>
  <c r="E8" i="13"/>
  <c r="I8" i="13"/>
  <c r="M8" i="13"/>
  <c r="Q8" i="13"/>
  <c r="E9" i="13"/>
  <c r="I9" i="13"/>
  <c r="M9" i="13"/>
  <c r="Q9" i="13"/>
  <c r="E10" i="13"/>
  <c r="I10" i="13"/>
  <c r="M10" i="13"/>
  <c r="Q10" i="13"/>
  <c r="E11" i="13"/>
  <c r="I11" i="13"/>
  <c r="M11" i="13"/>
  <c r="Q11" i="13"/>
  <c r="I12" i="13"/>
  <c r="I36" i="13"/>
  <c r="M12" i="13"/>
  <c r="Q12" i="13"/>
  <c r="I13" i="13"/>
  <c r="I37" i="13"/>
  <c r="M13" i="13"/>
  <c r="Q13" i="13"/>
  <c r="E14" i="13"/>
  <c r="M14" i="13"/>
  <c r="Q14" i="13"/>
  <c r="I30" i="13"/>
  <c r="M30" i="13"/>
  <c r="Q30" i="13"/>
  <c r="E31" i="13"/>
  <c r="I31" i="13"/>
  <c r="M31" i="13"/>
  <c r="Q31" i="13"/>
  <c r="E32" i="13"/>
  <c r="I32" i="13"/>
  <c r="M32" i="13"/>
  <c r="Q32" i="13"/>
  <c r="E33" i="13"/>
  <c r="I33" i="13"/>
  <c r="M33" i="13"/>
  <c r="Q33" i="13"/>
  <c r="E34" i="13"/>
  <c r="I34" i="13"/>
  <c r="M34" i="13"/>
  <c r="Q34" i="13"/>
  <c r="E35" i="13"/>
  <c r="I35" i="13"/>
  <c r="M35" i="13"/>
  <c r="Q35" i="13"/>
  <c r="E36" i="13"/>
  <c r="M36" i="13"/>
  <c r="Q36" i="13"/>
  <c r="E37" i="13"/>
  <c r="M37" i="13"/>
  <c r="Q37" i="13"/>
  <c r="E38" i="13"/>
  <c r="I38" i="13"/>
  <c r="M38" i="13"/>
  <c r="Q38" i="13"/>
  <c r="C54" i="13"/>
  <c r="D54" i="13"/>
  <c r="F54" i="13"/>
  <c r="G54" i="13"/>
  <c r="H54" i="13"/>
  <c r="J54" i="13"/>
  <c r="K54" i="13"/>
  <c r="L54" i="13"/>
  <c r="N54" i="13"/>
  <c r="O54" i="13"/>
  <c r="P54" i="13"/>
  <c r="B55" i="13"/>
  <c r="C55" i="13"/>
  <c r="D55" i="13"/>
  <c r="F55" i="13"/>
  <c r="G55" i="13"/>
  <c r="H55" i="13"/>
  <c r="J55" i="13"/>
  <c r="K55" i="13"/>
  <c r="L55" i="13"/>
  <c r="N55" i="13"/>
  <c r="O55" i="13"/>
  <c r="P55" i="13"/>
  <c r="B56" i="13"/>
  <c r="C56" i="13"/>
  <c r="D56" i="13"/>
  <c r="F56" i="13"/>
  <c r="G56" i="13"/>
  <c r="H56" i="13"/>
  <c r="J56" i="13"/>
  <c r="K56" i="13"/>
  <c r="L56" i="13"/>
  <c r="N56" i="13"/>
  <c r="O56" i="13"/>
  <c r="P56" i="13"/>
  <c r="B57" i="13"/>
  <c r="C57" i="13"/>
  <c r="D57" i="13"/>
  <c r="F57" i="13"/>
  <c r="G57" i="13"/>
  <c r="H57" i="13"/>
  <c r="J57" i="13"/>
  <c r="K57" i="13"/>
  <c r="L57" i="13"/>
  <c r="N57" i="13"/>
  <c r="O57" i="13"/>
  <c r="P57" i="13"/>
  <c r="B58" i="13"/>
  <c r="C58" i="13"/>
  <c r="D58" i="13"/>
  <c r="F58" i="13"/>
  <c r="G58" i="13"/>
  <c r="H58" i="13"/>
  <c r="J58" i="13"/>
  <c r="K58" i="13"/>
  <c r="L58" i="13"/>
  <c r="N58" i="13"/>
  <c r="O58" i="13"/>
  <c r="P58" i="13"/>
  <c r="B59" i="13"/>
  <c r="C59" i="13"/>
  <c r="D59" i="13"/>
  <c r="F59" i="13"/>
  <c r="G59" i="13"/>
  <c r="H59" i="13"/>
  <c r="J59" i="13"/>
  <c r="K59" i="13"/>
  <c r="L59" i="13"/>
  <c r="N59" i="13"/>
  <c r="O59" i="13"/>
  <c r="P59" i="13"/>
  <c r="B60" i="13"/>
  <c r="D60" i="13"/>
  <c r="F60" i="13"/>
  <c r="G60" i="13"/>
  <c r="H60" i="13"/>
  <c r="J60" i="13"/>
  <c r="K60" i="13"/>
  <c r="L60" i="13"/>
  <c r="N60" i="13"/>
  <c r="O60" i="13"/>
  <c r="P60" i="13"/>
  <c r="C61" i="13"/>
  <c r="D61" i="13"/>
  <c r="F61" i="13"/>
  <c r="G61" i="13"/>
  <c r="H61" i="13"/>
  <c r="J61" i="13"/>
  <c r="K61" i="13"/>
  <c r="L61" i="13"/>
  <c r="N61" i="13"/>
  <c r="O61" i="13"/>
  <c r="P61" i="13"/>
  <c r="B62" i="13"/>
  <c r="C62" i="13"/>
  <c r="F62" i="13"/>
  <c r="G62" i="13"/>
  <c r="H62" i="13"/>
  <c r="J62" i="13"/>
  <c r="K62" i="13"/>
  <c r="L62" i="13"/>
  <c r="N62" i="13"/>
  <c r="O62" i="13"/>
  <c r="P62" i="13"/>
  <c r="C78" i="13"/>
  <c r="D78" i="13"/>
  <c r="F78" i="13"/>
  <c r="G78" i="13"/>
  <c r="H78" i="13"/>
  <c r="J78" i="13"/>
  <c r="K78" i="13"/>
  <c r="L78" i="13"/>
  <c r="N78" i="13"/>
  <c r="O78" i="13"/>
  <c r="P78" i="13"/>
  <c r="B79" i="13"/>
  <c r="C79" i="13"/>
  <c r="D79" i="13"/>
  <c r="F79" i="13"/>
  <c r="G79" i="13"/>
  <c r="H79" i="13"/>
  <c r="J79" i="13"/>
  <c r="K79" i="13"/>
  <c r="L79" i="13"/>
  <c r="N79" i="13"/>
  <c r="O79" i="13"/>
  <c r="P79" i="13"/>
  <c r="B80" i="13"/>
  <c r="C80" i="13"/>
  <c r="D80" i="13"/>
  <c r="F80" i="13"/>
  <c r="G80" i="13"/>
  <c r="H80" i="13"/>
  <c r="J80" i="13"/>
  <c r="K80" i="13"/>
  <c r="L80" i="13"/>
  <c r="N80" i="13"/>
  <c r="O80" i="13"/>
  <c r="P80" i="13"/>
  <c r="B81" i="13"/>
  <c r="C81" i="13"/>
  <c r="D81" i="13"/>
  <c r="F81" i="13"/>
  <c r="G81" i="13"/>
  <c r="H81" i="13"/>
  <c r="J81" i="13"/>
  <c r="K81" i="13"/>
  <c r="L81" i="13"/>
  <c r="N81" i="13"/>
  <c r="O81" i="13"/>
  <c r="P81" i="13"/>
  <c r="B82" i="13"/>
  <c r="C82" i="13"/>
  <c r="D82" i="13"/>
  <c r="F82" i="13"/>
  <c r="G82" i="13"/>
  <c r="H82" i="13"/>
  <c r="J82" i="13"/>
  <c r="K82" i="13"/>
  <c r="L82" i="13"/>
  <c r="N82" i="13"/>
  <c r="O82" i="13"/>
  <c r="P82" i="13"/>
  <c r="B83" i="13"/>
  <c r="C83" i="13"/>
  <c r="D83" i="13"/>
  <c r="F83" i="13"/>
  <c r="G83" i="13"/>
  <c r="H83" i="13"/>
  <c r="J83" i="13"/>
  <c r="K83" i="13"/>
  <c r="L83" i="13"/>
  <c r="N83" i="13"/>
  <c r="O83" i="13"/>
  <c r="P83" i="13"/>
  <c r="B84" i="13"/>
  <c r="C84" i="13"/>
  <c r="D84" i="13"/>
  <c r="F84" i="13"/>
  <c r="G84" i="13"/>
  <c r="H84" i="13"/>
  <c r="J84" i="13"/>
  <c r="K84" i="13"/>
  <c r="L84" i="13"/>
  <c r="N84" i="13"/>
  <c r="O84" i="13"/>
  <c r="P84" i="13"/>
  <c r="B85" i="13"/>
  <c r="C85" i="13"/>
  <c r="D85" i="13"/>
  <c r="F85" i="13"/>
  <c r="G85" i="13"/>
  <c r="H85" i="13"/>
  <c r="J85" i="13"/>
  <c r="K85" i="13"/>
  <c r="L85" i="13"/>
  <c r="N85" i="13"/>
  <c r="O85" i="13"/>
  <c r="P85" i="13"/>
  <c r="C86" i="13"/>
  <c r="F86" i="13"/>
  <c r="G86" i="13"/>
  <c r="H86" i="13"/>
  <c r="J86" i="13"/>
  <c r="K86" i="13"/>
  <c r="L86" i="13"/>
  <c r="N86" i="13"/>
  <c r="O86" i="13"/>
  <c r="P86" i="13"/>
  <c r="B102" i="13"/>
  <c r="C102" i="13"/>
  <c r="D102" i="13"/>
  <c r="F102" i="13"/>
  <c r="G102" i="13"/>
  <c r="H102" i="13"/>
  <c r="J102" i="13"/>
  <c r="K102" i="13"/>
  <c r="L102" i="13"/>
  <c r="N102" i="13"/>
  <c r="O102" i="13"/>
  <c r="P102" i="13"/>
  <c r="B103" i="13"/>
  <c r="C103" i="13"/>
  <c r="D103" i="13"/>
  <c r="F103" i="13"/>
  <c r="G103" i="13"/>
  <c r="H103" i="13"/>
  <c r="J103" i="13"/>
  <c r="K103" i="13"/>
  <c r="L103" i="13"/>
  <c r="N103" i="13"/>
  <c r="O103" i="13"/>
  <c r="P103" i="13"/>
  <c r="B104" i="13"/>
  <c r="C104" i="13"/>
  <c r="D104" i="13"/>
  <c r="F104" i="13"/>
  <c r="G104" i="13"/>
  <c r="H104" i="13"/>
  <c r="J104" i="13"/>
  <c r="K104" i="13"/>
  <c r="L104" i="13"/>
  <c r="N104" i="13"/>
  <c r="O104" i="13"/>
  <c r="P104" i="13"/>
  <c r="B105" i="13"/>
  <c r="C105" i="13"/>
  <c r="D105" i="13"/>
  <c r="F105" i="13"/>
  <c r="G105" i="13"/>
  <c r="H105" i="13"/>
  <c r="J105" i="13"/>
  <c r="K105" i="13"/>
  <c r="L105" i="13"/>
  <c r="N105" i="13"/>
  <c r="O105" i="13"/>
  <c r="P105" i="13"/>
  <c r="B106" i="13"/>
  <c r="C106" i="13"/>
  <c r="D106" i="13"/>
  <c r="F106" i="13"/>
  <c r="G106" i="13"/>
  <c r="H106" i="13"/>
  <c r="J106" i="13"/>
  <c r="K106" i="13"/>
  <c r="L106" i="13"/>
  <c r="N106" i="13"/>
  <c r="O106" i="13"/>
  <c r="P106" i="13"/>
  <c r="B107" i="13"/>
  <c r="C107" i="13"/>
  <c r="D107" i="13"/>
  <c r="F107" i="13"/>
  <c r="G107" i="13"/>
  <c r="H107" i="13"/>
  <c r="J107" i="13"/>
  <c r="K107" i="13"/>
  <c r="L107" i="13"/>
  <c r="N107" i="13"/>
  <c r="O107" i="13"/>
  <c r="P107" i="13"/>
  <c r="B108" i="13"/>
  <c r="D108" i="13"/>
  <c r="F108" i="13"/>
  <c r="G108" i="13"/>
  <c r="H108" i="13"/>
  <c r="J108" i="13"/>
  <c r="K108" i="13"/>
  <c r="L108" i="13"/>
  <c r="N108" i="13"/>
  <c r="O108" i="13"/>
  <c r="P108" i="13"/>
  <c r="B109" i="13"/>
  <c r="C109" i="13"/>
  <c r="D109" i="13"/>
  <c r="F109" i="13"/>
  <c r="G109" i="13"/>
  <c r="H109" i="13"/>
  <c r="J109" i="13"/>
  <c r="K109" i="13"/>
  <c r="L109" i="13"/>
  <c r="N109" i="13"/>
  <c r="O109" i="13"/>
  <c r="P109" i="13"/>
  <c r="B110" i="13"/>
  <c r="C110" i="13"/>
  <c r="D110" i="13"/>
  <c r="F110" i="13"/>
  <c r="G110" i="13"/>
  <c r="H110" i="13"/>
  <c r="J110" i="13"/>
  <c r="K110" i="13"/>
  <c r="L110" i="13"/>
  <c r="N110" i="13"/>
  <c r="O110" i="13"/>
  <c r="P110" i="13"/>
  <c r="B174" i="13"/>
  <c r="C174" i="13"/>
  <c r="D174" i="13"/>
  <c r="F174" i="13"/>
  <c r="H174" i="13"/>
  <c r="J174" i="13"/>
  <c r="K174" i="13"/>
  <c r="L174" i="13"/>
  <c r="N174" i="13"/>
  <c r="O174" i="13"/>
  <c r="P174" i="13"/>
  <c r="B175" i="13"/>
  <c r="C175" i="13"/>
  <c r="D175" i="13"/>
  <c r="F175" i="13"/>
  <c r="G175" i="13"/>
  <c r="H175" i="13"/>
  <c r="J175" i="13"/>
  <c r="K175" i="13"/>
  <c r="L175" i="13"/>
  <c r="N175" i="13"/>
  <c r="O175" i="13"/>
  <c r="P175" i="13"/>
  <c r="B176" i="13"/>
  <c r="C176" i="13"/>
  <c r="D176" i="13"/>
  <c r="F176" i="13"/>
  <c r="G176" i="13"/>
  <c r="H176" i="13"/>
  <c r="J176" i="13"/>
  <c r="K176" i="13"/>
  <c r="L176" i="13"/>
  <c r="N176" i="13"/>
  <c r="O176" i="13"/>
  <c r="P176" i="13"/>
  <c r="B177" i="13"/>
  <c r="C177" i="13"/>
  <c r="D177" i="13"/>
  <c r="F177" i="13"/>
  <c r="G177" i="13"/>
  <c r="H177" i="13"/>
  <c r="J177" i="13"/>
  <c r="K177" i="13"/>
  <c r="L177" i="13"/>
  <c r="N177" i="13"/>
  <c r="O177" i="13"/>
  <c r="P177" i="13"/>
  <c r="B178" i="13"/>
  <c r="C178" i="13"/>
  <c r="D178" i="13"/>
  <c r="F178" i="13"/>
  <c r="G178" i="13"/>
  <c r="H178" i="13"/>
  <c r="J178" i="13"/>
  <c r="K178" i="13"/>
  <c r="L178" i="13"/>
  <c r="N178" i="13"/>
  <c r="O178" i="13"/>
  <c r="P178" i="13"/>
  <c r="B179" i="13"/>
  <c r="C179" i="13"/>
  <c r="D179" i="13"/>
  <c r="F179" i="13"/>
  <c r="G179" i="13"/>
  <c r="H179" i="13"/>
  <c r="J179" i="13"/>
  <c r="K179" i="13"/>
  <c r="L179" i="13"/>
  <c r="N179" i="13"/>
  <c r="O179" i="13"/>
  <c r="P179" i="13"/>
  <c r="B180" i="13"/>
  <c r="C180" i="13"/>
  <c r="D180" i="13"/>
  <c r="F180" i="13"/>
  <c r="G180" i="13"/>
  <c r="H180" i="13"/>
  <c r="J180" i="13"/>
  <c r="K180" i="13"/>
  <c r="L180" i="13"/>
  <c r="N180" i="13"/>
  <c r="O180" i="13"/>
  <c r="P180" i="13"/>
  <c r="B181" i="13"/>
  <c r="C181" i="13"/>
  <c r="D181" i="13"/>
  <c r="F181" i="13"/>
  <c r="G181" i="13"/>
  <c r="H181" i="13"/>
  <c r="J181" i="13"/>
  <c r="K181" i="13"/>
  <c r="L181" i="13"/>
  <c r="N181" i="13"/>
  <c r="O181" i="13"/>
  <c r="P181" i="13"/>
  <c r="B182" i="13"/>
  <c r="C182" i="13"/>
  <c r="D182" i="13"/>
  <c r="F182" i="13"/>
  <c r="H182" i="13"/>
  <c r="J182" i="13"/>
  <c r="K182" i="13"/>
  <c r="L182" i="13"/>
  <c r="N182" i="13"/>
  <c r="O182" i="13"/>
  <c r="P182" i="13"/>
  <c r="A3" i="4"/>
  <c r="E6" i="4"/>
  <c r="I6" i="4"/>
  <c r="M6" i="4"/>
  <c r="Q6" i="4"/>
  <c r="E7" i="4"/>
  <c r="I7" i="4"/>
  <c r="M7" i="4"/>
  <c r="M31" i="4"/>
  <c r="Q7" i="4"/>
  <c r="I8" i="4"/>
  <c r="M8" i="4"/>
  <c r="M104" i="4" s="1"/>
  <c r="Q8" i="4"/>
  <c r="E9" i="4"/>
  <c r="I9" i="4"/>
  <c r="M9" i="4"/>
  <c r="M105" i="4" s="1"/>
  <c r="Q9" i="4"/>
  <c r="Q33" i="4"/>
  <c r="E10" i="4"/>
  <c r="I10" i="4"/>
  <c r="M10" i="4"/>
  <c r="Q10" i="4"/>
  <c r="Q34" i="4"/>
  <c r="Q82" i="4" s="1"/>
  <c r="E11" i="4"/>
  <c r="I11" i="4"/>
  <c r="M11" i="4"/>
  <c r="Q11" i="4"/>
  <c r="I12" i="4"/>
  <c r="M12" i="4"/>
  <c r="Q12" i="4"/>
  <c r="E13" i="4"/>
  <c r="I13" i="4"/>
  <c r="M13" i="4"/>
  <c r="Q13" i="4"/>
  <c r="E14" i="4"/>
  <c r="I14" i="4"/>
  <c r="M14" i="4"/>
  <c r="Q14" i="4"/>
  <c r="E30" i="4"/>
  <c r="I30" i="4"/>
  <c r="M30" i="4"/>
  <c r="Q30" i="4"/>
  <c r="E31" i="4"/>
  <c r="I31" i="4"/>
  <c r="Q31" i="4"/>
  <c r="E32" i="4"/>
  <c r="I32" i="4"/>
  <c r="M32" i="4"/>
  <c r="Q32" i="4"/>
  <c r="E33" i="4"/>
  <c r="E81" i="4" s="1"/>
  <c r="I33" i="4"/>
  <c r="M33" i="4"/>
  <c r="E34" i="4"/>
  <c r="I34" i="4"/>
  <c r="M34" i="4"/>
  <c r="E35" i="4"/>
  <c r="I35" i="4"/>
  <c r="M35" i="4"/>
  <c r="Q35" i="4"/>
  <c r="E36" i="4"/>
  <c r="E84" i="4" s="1"/>
  <c r="I36" i="4"/>
  <c r="M36" i="4"/>
  <c r="Q36" i="4"/>
  <c r="E37" i="4"/>
  <c r="I37" i="4"/>
  <c r="M37" i="4"/>
  <c r="Q37" i="4"/>
  <c r="E38" i="4"/>
  <c r="I38" i="4"/>
  <c r="M38" i="4"/>
  <c r="Q38" i="4"/>
  <c r="B54" i="4"/>
  <c r="C54" i="4"/>
  <c r="D54" i="4"/>
  <c r="F54" i="4"/>
  <c r="G54" i="4"/>
  <c r="H54" i="4"/>
  <c r="J54" i="4"/>
  <c r="K54" i="4"/>
  <c r="L54" i="4"/>
  <c r="N54" i="4"/>
  <c r="O54" i="4"/>
  <c r="P54" i="4"/>
  <c r="B55" i="4"/>
  <c r="C55" i="4"/>
  <c r="D55" i="4"/>
  <c r="F55" i="4"/>
  <c r="G55" i="4"/>
  <c r="H55" i="4"/>
  <c r="J55" i="4"/>
  <c r="K55" i="4"/>
  <c r="L55" i="4"/>
  <c r="N55" i="4"/>
  <c r="O55" i="4"/>
  <c r="P55" i="4"/>
  <c r="B56" i="4"/>
  <c r="D56" i="4"/>
  <c r="F56" i="4"/>
  <c r="G56" i="4"/>
  <c r="H56" i="4"/>
  <c r="J56" i="4"/>
  <c r="K56" i="4"/>
  <c r="L56" i="4"/>
  <c r="N56" i="4"/>
  <c r="O56" i="4"/>
  <c r="P56" i="4"/>
  <c r="B57" i="4"/>
  <c r="C57" i="4"/>
  <c r="D57" i="4"/>
  <c r="F57" i="4"/>
  <c r="G57" i="4"/>
  <c r="H57" i="4"/>
  <c r="J57" i="4"/>
  <c r="K57" i="4"/>
  <c r="L57" i="4"/>
  <c r="N57" i="4"/>
  <c r="O57" i="4"/>
  <c r="P57" i="4"/>
  <c r="B58" i="4"/>
  <c r="C58" i="4"/>
  <c r="D58" i="4"/>
  <c r="F58" i="4"/>
  <c r="G58" i="4"/>
  <c r="H58" i="4"/>
  <c r="J58" i="4"/>
  <c r="K58" i="4"/>
  <c r="L58" i="4"/>
  <c r="N58" i="4"/>
  <c r="O58" i="4"/>
  <c r="P58" i="4"/>
  <c r="B59" i="4"/>
  <c r="C59" i="4"/>
  <c r="D59" i="4"/>
  <c r="F59" i="4"/>
  <c r="G59" i="4"/>
  <c r="H59" i="4"/>
  <c r="J59" i="4"/>
  <c r="K59" i="4"/>
  <c r="L59" i="4"/>
  <c r="N59" i="4"/>
  <c r="O59" i="4"/>
  <c r="P59" i="4"/>
  <c r="B60" i="4"/>
  <c r="D60" i="4"/>
  <c r="F60" i="4"/>
  <c r="G60" i="4"/>
  <c r="H60" i="4"/>
  <c r="J60" i="4"/>
  <c r="K60" i="4"/>
  <c r="L60" i="4"/>
  <c r="N60" i="4"/>
  <c r="O60" i="4"/>
  <c r="P60" i="4"/>
  <c r="B61" i="4"/>
  <c r="C61" i="4"/>
  <c r="D61" i="4"/>
  <c r="F61" i="4"/>
  <c r="G61" i="4"/>
  <c r="H61" i="4"/>
  <c r="J61" i="4"/>
  <c r="K61" i="4"/>
  <c r="L61" i="4"/>
  <c r="N61" i="4"/>
  <c r="O61" i="4"/>
  <c r="P61" i="4"/>
  <c r="B62" i="4"/>
  <c r="C62" i="4"/>
  <c r="D62" i="4"/>
  <c r="F62" i="4"/>
  <c r="G62" i="4"/>
  <c r="H62" i="4"/>
  <c r="J62" i="4"/>
  <c r="K62" i="4"/>
  <c r="L62" i="4"/>
  <c r="N62" i="4"/>
  <c r="O62" i="4"/>
  <c r="P62" i="4"/>
  <c r="B78" i="4"/>
  <c r="C78" i="4"/>
  <c r="D78" i="4"/>
  <c r="F78" i="4"/>
  <c r="G78" i="4"/>
  <c r="H78" i="4"/>
  <c r="J78" i="4"/>
  <c r="K78" i="4"/>
  <c r="L78" i="4"/>
  <c r="N78" i="4"/>
  <c r="O78" i="4"/>
  <c r="P78" i="4"/>
  <c r="B79" i="4"/>
  <c r="C79" i="4"/>
  <c r="D79" i="4"/>
  <c r="F79" i="4"/>
  <c r="G79" i="4"/>
  <c r="H79" i="4"/>
  <c r="J79" i="4"/>
  <c r="K79" i="4"/>
  <c r="L79" i="4"/>
  <c r="N79" i="4"/>
  <c r="O79" i="4"/>
  <c r="P79" i="4"/>
  <c r="B80" i="4"/>
  <c r="C80" i="4"/>
  <c r="D80" i="4"/>
  <c r="F80" i="4"/>
  <c r="G80" i="4"/>
  <c r="H80" i="4"/>
  <c r="J80" i="4"/>
  <c r="K80" i="4"/>
  <c r="L80" i="4"/>
  <c r="N80" i="4"/>
  <c r="O80" i="4"/>
  <c r="P80" i="4"/>
  <c r="B81" i="4"/>
  <c r="C81" i="4"/>
  <c r="D81" i="4"/>
  <c r="F81" i="4"/>
  <c r="G81" i="4"/>
  <c r="H81" i="4"/>
  <c r="J81" i="4"/>
  <c r="K81" i="4"/>
  <c r="L81" i="4"/>
  <c r="N81" i="4"/>
  <c r="O81" i="4"/>
  <c r="P81" i="4"/>
  <c r="B82" i="4"/>
  <c r="C82" i="4"/>
  <c r="D82" i="4"/>
  <c r="F82" i="4"/>
  <c r="G82" i="4"/>
  <c r="H82" i="4"/>
  <c r="J82" i="4"/>
  <c r="K82" i="4"/>
  <c r="L82" i="4"/>
  <c r="N82" i="4"/>
  <c r="O82" i="4"/>
  <c r="P82" i="4"/>
  <c r="B83" i="4"/>
  <c r="C83" i="4"/>
  <c r="D83" i="4"/>
  <c r="F83" i="4"/>
  <c r="G83" i="4"/>
  <c r="H83" i="4"/>
  <c r="J83" i="4"/>
  <c r="K83" i="4"/>
  <c r="L83" i="4"/>
  <c r="N83" i="4"/>
  <c r="O83" i="4"/>
  <c r="P83" i="4"/>
  <c r="B84" i="4"/>
  <c r="C84" i="4"/>
  <c r="D84" i="4"/>
  <c r="F84" i="4"/>
  <c r="G84" i="4"/>
  <c r="H84" i="4"/>
  <c r="J84" i="4"/>
  <c r="K84" i="4"/>
  <c r="L84" i="4"/>
  <c r="N84" i="4"/>
  <c r="O84" i="4"/>
  <c r="P84" i="4"/>
  <c r="B85" i="4"/>
  <c r="C85" i="4"/>
  <c r="D85" i="4"/>
  <c r="F85" i="4"/>
  <c r="G85" i="4"/>
  <c r="H85" i="4"/>
  <c r="J85" i="4"/>
  <c r="K85" i="4"/>
  <c r="L85" i="4"/>
  <c r="N85" i="4"/>
  <c r="O85" i="4"/>
  <c r="P85" i="4"/>
  <c r="B86" i="4"/>
  <c r="C86" i="4"/>
  <c r="D86" i="4"/>
  <c r="F86" i="4"/>
  <c r="G86" i="4"/>
  <c r="H86" i="4"/>
  <c r="J86" i="4"/>
  <c r="K86" i="4"/>
  <c r="L86" i="4"/>
  <c r="N86" i="4"/>
  <c r="O86" i="4"/>
  <c r="P86" i="4"/>
  <c r="B102" i="4"/>
  <c r="C102" i="4"/>
  <c r="D102" i="4"/>
  <c r="F102" i="4"/>
  <c r="G102" i="4"/>
  <c r="H102" i="4"/>
  <c r="J102" i="4"/>
  <c r="K102" i="4"/>
  <c r="L102" i="4"/>
  <c r="N102" i="4"/>
  <c r="O102" i="4"/>
  <c r="P102" i="4"/>
  <c r="B103" i="4"/>
  <c r="C103" i="4"/>
  <c r="D103" i="4"/>
  <c r="F103" i="4"/>
  <c r="G103" i="4"/>
  <c r="H103" i="4"/>
  <c r="J103" i="4"/>
  <c r="K103" i="4"/>
  <c r="L103" i="4"/>
  <c r="N103" i="4"/>
  <c r="O103" i="4"/>
  <c r="P103" i="4"/>
  <c r="B104" i="4"/>
  <c r="D104" i="4"/>
  <c r="F104" i="4"/>
  <c r="G104" i="4"/>
  <c r="H104" i="4"/>
  <c r="J104" i="4"/>
  <c r="K104" i="4"/>
  <c r="L104" i="4"/>
  <c r="N104" i="4"/>
  <c r="O104" i="4"/>
  <c r="P104" i="4"/>
  <c r="B105" i="4"/>
  <c r="C105" i="4"/>
  <c r="D105" i="4"/>
  <c r="F105" i="4"/>
  <c r="G105" i="4"/>
  <c r="H105" i="4"/>
  <c r="J105" i="4"/>
  <c r="K105" i="4"/>
  <c r="L105" i="4"/>
  <c r="N105" i="4"/>
  <c r="O105" i="4"/>
  <c r="P105" i="4"/>
  <c r="B106" i="4"/>
  <c r="C106" i="4"/>
  <c r="D106" i="4"/>
  <c r="F106" i="4"/>
  <c r="G106" i="4"/>
  <c r="H106" i="4"/>
  <c r="J106" i="4"/>
  <c r="K106" i="4"/>
  <c r="L106" i="4"/>
  <c r="N106" i="4"/>
  <c r="O106" i="4"/>
  <c r="P106" i="4"/>
  <c r="B107" i="4"/>
  <c r="C107" i="4"/>
  <c r="D107" i="4"/>
  <c r="F107" i="4"/>
  <c r="G107" i="4"/>
  <c r="H107" i="4"/>
  <c r="J107" i="4"/>
  <c r="K107" i="4"/>
  <c r="L107" i="4"/>
  <c r="N107" i="4"/>
  <c r="O107" i="4"/>
  <c r="P107" i="4"/>
  <c r="B108" i="4"/>
  <c r="D108" i="4"/>
  <c r="F108" i="4"/>
  <c r="G108" i="4"/>
  <c r="H108" i="4"/>
  <c r="J108" i="4"/>
  <c r="K108" i="4"/>
  <c r="L108" i="4"/>
  <c r="N108" i="4"/>
  <c r="O108" i="4"/>
  <c r="P108" i="4"/>
  <c r="B109" i="4"/>
  <c r="C109" i="4"/>
  <c r="D109" i="4"/>
  <c r="F109" i="4"/>
  <c r="G109" i="4"/>
  <c r="H109" i="4"/>
  <c r="J109" i="4"/>
  <c r="K109" i="4"/>
  <c r="L109" i="4"/>
  <c r="N109" i="4"/>
  <c r="O109" i="4"/>
  <c r="P109" i="4"/>
  <c r="B110" i="4"/>
  <c r="C110" i="4"/>
  <c r="D110" i="4"/>
  <c r="F110" i="4"/>
  <c r="G110" i="4"/>
  <c r="H110" i="4"/>
  <c r="J110" i="4"/>
  <c r="K110" i="4"/>
  <c r="L110" i="4"/>
  <c r="N110" i="4"/>
  <c r="O110" i="4"/>
  <c r="P110" i="4"/>
  <c r="B174" i="4"/>
  <c r="C174" i="4"/>
  <c r="D174" i="4"/>
  <c r="F174" i="4"/>
  <c r="G174" i="4"/>
  <c r="H174" i="4"/>
  <c r="J174" i="4"/>
  <c r="K174" i="4"/>
  <c r="L174" i="4"/>
  <c r="N174" i="4"/>
  <c r="O174" i="4"/>
  <c r="P174" i="4"/>
  <c r="B175" i="4"/>
  <c r="C175" i="4"/>
  <c r="D175" i="4"/>
  <c r="F175" i="4"/>
  <c r="G175" i="4"/>
  <c r="H175" i="4"/>
  <c r="J175" i="4"/>
  <c r="K175" i="4"/>
  <c r="L175" i="4"/>
  <c r="N175" i="4"/>
  <c r="O175" i="4"/>
  <c r="P175" i="4"/>
  <c r="B176" i="4"/>
  <c r="C176" i="4"/>
  <c r="D176" i="4"/>
  <c r="F176" i="4"/>
  <c r="G176" i="4"/>
  <c r="H176" i="4"/>
  <c r="J176" i="4"/>
  <c r="K176" i="4"/>
  <c r="L176" i="4"/>
  <c r="N176" i="4"/>
  <c r="O176" i="4"/>
  <c r="P176" i="4"/>
  <c r="B177" i="4"/>
  <c r="C177" i="4"/>
  <c r="D177" i="4"/>
  <c r="F177" i="4"/>
  <c r="G177" i="4"/>
  <c r="H177" i="4"/>
  <c r="J177" i="4"/>
  <c r="K177" i="4"/>
  <c r="L177" i="4"/>
  <c r="N177" i="4"/>
  <c r="O177" i="4"/>
  <c r="P177" i="4"/>
  <c r="B178" i="4"/>
  <c r="C178" i="4"/>
  <c r="D178" i="4"/>
  <c r="F178" i="4"/>
  <c r="G178" i="4"/>
  <c r="H178" i="4"/>
  <c r="J178" i="4"/>
  <c r="K178" i="4"/>
  <c r="L178" i="4"/>
  <c r="N178" i="4"/>
  <c r="O178" i="4"/>
  <c r="P178" i="4"/>
  <c r="B179" i="4"/>
  <c r="C179" i="4"/>
  <c r="D179" i="4"/>
  <c r="F179" i="4"/>
  <c r="G179" i="4"/>
  <c r="H179" i="4"/>
  <c r="J179" i="4"/>
  <c r="K179" i="4"/>
  <c r="L179" i="4"/>
  <c r="N179" i="4"/>
  <c r="O179" i="4"/>
  <c r="P179" i="4"/>
  <c r="B180" i="4"/>
  <c r="C180" i="4"/>
  <c r="D180" i="4"/>
  <c r="F180" i="4"/>
  <c r="G180" i="4"/>
  <c r="H180" i="4"/>
  <c r="J180" i="4"/>
  <c r="K180" i="4"/>
  <c r="L180" i="4"/>
  <c r="N180" i="4"/>
  <c r="O180" i="4"/>
  <c r="P180" i="4"/>
  <c r="B181" i="4"/>
  <c r="C181" i="4"/>
  <c r="D181" i="4"/>
  <c r="F181" i="4"/>
  <c r="G181" i="4"/>
  <c r="H181" i="4"/>
  <c r="J181" i="4"/>
  <c r="K181" i="4"/>
  <c r="L181" i="4"/>
  <c r="N181" i="4"/>
  <c r="O181" i="4"/>
  <c r="P181" i="4"/>
  <c r="B182" i="4"/>
  <c r="C182" i="4"/>
  <c r="D182" i="4"/>
  <c r="F182" i="4"/>
  <c r="G182" i="4"/>
  <c r="H182" i="4"/>
  <c r="J182" i="4"/>
  <c r="K182" i="4"/>
  <c r="L182" i="4"/>
  <c r="N182" i="4"/>
  <c r="O182" i="4"/>
  <c r="P182" i="4"/>
  <c r="C60" i="4" l="1"/>
  <c r="M34" i="16"/>
  <c r="E9" i="16"/>
  <c r="Q12" i="16"/>
  <c r="Q108" i="16" s="1"/>
  <c r="Q10" i="16"/>
  <c r="Q106" i="16" s="1"/>
  <c r="Q63" i="13"/>
  <c r="I34" i="16"/>
  <c r="Q9" i="16"/>
  <c r="Q105" i="16" s="1"/>
  <c r="Q6" i="16"/>
  <c r="Q102" i="16" s="1"/>
  <c r="E159" i="16"/>
  <c r="E183" i="16" s="1"/>
  <c r="C39" i="16"/>
  <c r="I15" i="16"/>
  <c r="I111" i="16" s="1"/>
  <c r="C108" i="4"/>
  <c r="M37" i="16"/>
  <c r="E34" i="16"/>
  <c r="E33" i="16"/>
  <c r="E31" i="16"/>
  <c r="Q13" i="16"/>
  <c r="Q109" i="16" s="1"/>
  <c r="M12" i="16"/>
  <c r="M108" i="16" s="1"/>
  <c r="M11" i="16"/>
  <c r="M107" i="16" s="1"/>
  <c r="M10" i="16"/>
  <c r="M106" i="16" s="1"/>
  <c r="M9" i="16"/>
  <c r="M105" i="16" s="1"/>
  <c r="Q15" i="16"/>
  <c r="M15" i="16"/>
  <c r="M111" i="16" s="1"/>
  <c r="C15" i="16"/>
  <c r="C111" i="16" s="1"/>
  <c r="Q39" i="16"/>
  <c r="E160" i="16"/>
  <c r="E184" i="16" s="1"/>
  <c r="E5" i="16"/>
  <c r="E101" i="16" s="1"/>
  <c r="C183" i="4"/>
  <c r="C158" i="16"/>
  <c r="C182" i="16" s="1"/>
  <c r="E8" i="4"/>
  <c r="R56" i="4" s="1"/>
  <c r="C7" i="16"/>
  <c r="M8" i="16"/>
  <c r="M104" i="16" s="1"/>
  <c r="M7" i="16"/>
  <c r="M103" i="16" s="1"/>
  <c r="M6" i="16"/>
  <c r="M102" i="16" s="1"/>
  <c r="M5" i="16"/>
  <c r="M101" i="16" s="1"/>
  <c r="Q8" i="16"/>
  <c r="Q104" i="16" s="1"/>
  <c r="Q7" i="16"/>
  <c r="Q103" i="16" s="1"/>
  <c r="Q5" i="16"/>
  <c r="Q101" i="16" s="1"/>
  <c r="Q149" i="16"/>
  <c r="Q173" i="16" s="1"/>
  <c r="M39" i="16"/>
  <c r="E40" i="16"/>
  <c r="E37" i="16"/>
  <c r="Q35" i="16"/>
  <c r="M33" i="16"/>
  <c r="M32" i="16"/>
  <c r="M31" i="16"/>
  <c r="M30" i="16"/>
  <c r="M29" i="16"/>
  <c r="E13" i="16"/>
  <c r="E109" i="16" s="1"/>
  <c r="I12" i="16"/>
  <c r="I108" i="16" s="1"/>
  <c r="E153" i="16"/>
  <c r="E177" i="16" s="1"/>
  <c r="E154" i="16"/>
  <c r="E178" i="16" s="1"/>
  <c r="E155" i="16"/>
  <c r="E179" i="16" s="1"/>
  <c r="M159" i="16"/>
  <c r="M183" i="16" s="1"/>
  <c r="Q160" i="16"/>
  <c r="Q184" i="16" s="1"/>
  <c r="E38" i="16"/>
  <c r="Q40" i="16"/>
  <c r="I37" i="16"/>
  <c r="E36" i="16"/>
  <c r="Q34" i="16"/>
  <c r="Q32" i="16"/>
  <c r="Q30" i="16"/>
  <c r="Q29" i="16"/>
  <c r="I36" i="16"/>
  <c r="I35" i="16"/>
  <c r="I10" i="16"/>
  <c r="I106" i="16" s="1"/>
  <c r="I9" i="16"/>
  <c r="I105" i="16" s="1"/>
  <c r="I8" i="16"/>
  <c r="I104" i="16" s="1"/>
  <c r="I6" i="16"/>
  <c r="I102" i="16" s="1"/>
  <c r="I5" i="16"/>
  <c r="I101" i="16" s="1"/>
  <c r="Q159" i="16"/>
  <c r="Q183" i="16" s="1"/>
  <c r="Q158" i="16"/>
  <c r="Q182" i="16" s="1"/>
  <c r="I14" i="16"/>
  <c r="I110" i="16" s="1"/>
  <c r="Q16" i="16"/>
  <c r="Q112" i="16" s="1"/>
  <c r="M40" i="16"/>
  <c r="Q82" i="13"/>
  <c r="Q33" i="16"/>
  <c r="Q80" i="13"/>
  <c r="Q31" i="16"/>
  <c r="M110" i="13"/>
  <c r="M13" i="16"/>
  <c r="M109" i="16" s="1"/>
  <c r="I104" i="13"/>
  <c r="I7" i="16"/>
  <c r="I103" i="16" s="1"/>
  <c r="I174" i="13"/>
  <c r="I149" i="16"/>
  <c r="I173" i="16" s="1"/>
  <c r="I175" i="13"/>
  <c r="I150" i="16"/>
  <c r="I174" i="16" s="1"/>
  <c r="I176" i="13"/>
  <c r="I151" i="16"/>
  <c r="I175" i="16" s="1"/>
  <c r="I177" i="13"/>
  <c r="I152" i="16"/>
  <c r="I176" i="16" s="1"/>
  <c r="I178" i="13"/>
  <c r="I153" i="16"/>
  <c r="I177" i="16" s="1"/>
  <c r="I179" i="13"/>
  <c r="I154" i="16"/>
  <c r="I178" i="16" s="1"/>
  <c r="I180" i="13"/>
  <c r="I155" i="16"/>
  <c r="I179" i="16" s="1"/>
  <c r="I181" i="13"/>
  <c r="I156" i="16"/>
  <c r="I180" i="16" s="1"/>
  <c r="E111" i="13"/>
  <c r="E14" i="16"/>
  <c r="E110" i="16" s="1"/>
  <c r="I182" i="13"/>
  <c r="I157" i="16"/>
  <c r="I181" i="16" s="1"/>
  <c r="M61" i="13"/>
  <c r="M36" i="16"/>
  <c r="E84" i="13"/>
  <c r="E35" i="16"/>
  <c r="E81" i="13"/>
  <c r="E32" i="16"/>
  <c r="E79" i="13"/>
  <c r="E30" i="16"/>
  <c r="M174" i="13"/>
  <c r="M149" i="16"/>
  <c r="M173" i="16" s="1"/>
  <c r="M175" i="13"/>
  <c r="M150" i="16"/>
  <c r="M174" i="16" s="1"/>
  <c r="M176" i="13"/>
  <c r="M151" i="16"/>
  <c r="M175" i="16" s="1"/>
  <c r="M177" i="13"/>
  <c r="M152" i="16"/>
  <c r="M176" i="16" s="1"/>
  <c r="M178" i="13"/>
  <c r="M153" i="16"/>
  <c r="M177" i="16" s="1"/>
  <c r="M179" i="13"/>
  <c r="M154" i="16"/>
  <c r="M178" i="16" s="1"/>
  <c r="M180" i="13"/>
  <c r="M155" i="16"/>
  <c r="M179" i="16" s="1"/>
  <c r="E181" i="13"/>
  <c r="E156" i="16"/>
  <c r="E180" i="16" s="1"/>
  <c r="M183" i="13"/>
  <c r="M158" i="16"/>
  <c r="M182" i="16" s="1"/>
  <c r="I183" i="13"/>
  <c r="I158" i="16"/>
  <c r="E183" i="13"/>
  <c r="Q87" i="13"/>
  <c r="Q38" i="16"/>
  <c r="M111" i="13"/>
  <c r="M14" i="16"/>
  <c r="M110" i="16" s="1"/>
  <c r="C108" i="13"/>
  <c r="C11" i="16"/>
  <c r="D64" i="13"/>
  <c r="D39" i="16"/>
  <c r="I40" i="13"/>
  <c r="I88" i="13" s="1"/>
  <c r="F39" i="16"/>
  <c r="E113" i="13"/>
  <c r="E16" i="16"/>
  <c r="E112" i="16" s="1"/>
  <c r="M65" i="13"/>
  <c r="M16" i="16"/>
  <c r="M112" i="16" s="1"/>
  <c r="Q86" i="13"/>
  <c r="Q37" i="16"/>
  <c r="Q85" i="13"/>
  <c r="Q36" i="16"/>
  <c r="M84" i="13"/>
  <c r="M35" i="16"/>
  <c r="I82" i="13"/>
  <c r="I33" i="16"/>
  <c r="I81" i="13"/>
  <c r="I32" i="16"/>
  <c r="I80" i="13"/>
  <c r="I31" i="16"/>
  <c r="I79" i="13"/>
  <c r="I30" i="16"/>
  <c r="I78" i="13"/>
  <c r="I29" i="16"/>
  <c r="Q108" i="13"/>
  <c r="Q11" i="16"/>
  <c r="Q107" i="16" s="1"/>
  <c r="Q175" i="13"/>
  <c r="Q150" i="16"/>
  <c r="Q174" i="16" s="1"/>
  <c r="Q176" i="13"/>
  <c r="Q151" i="16"/>
  <c r="Q175" i="16" s="1"/>
  <c r="Q177" i="13"/>
  <c r="Q152" i="16"/>
  <c r="Q176" i="16" s="1"/>
  <c r="Q178" i="13"/>
  <c r="Q153" i="16"/>
  <c r="Q177" i="16" s="1"/>
  <c r="Q179" i="13"/>
  <c r="Q154" i="16"/>
  <c r="Q178" i="16" s="1"/>
  <c r="Q180" i="13"/>
  <c r="Q155" i="16"/>
  <c r="Q179" i="16" s="1"/>
  <c r="Q182" i="13"/>
  <c r="Q157" i="16"/>
  <c r="Q181" i="16" s="1"/>
  <c r="Q181" i="13"/>
  <c r="Q156" i="16"/>
  <c r="M87" i="13"/>
  <c r="M38" i="16"/>
  <c r="M182" i="13"/>
  <c r="M157" i="16"/>
  <c r="M181" i="16" s="1"/>
  <c r="E182" i="13"/>
  <c r="E157" i="16"/>
  <c r="E181" i="16" s="1"/>
  <c r="I110" i="13"/>
  <c r="I13" i="16"/>
  <c r="I109" i="16" s="1"/>
  <c r="I108" i="13"/>
  <c r="I11" i="16"/>
  <c r="I107" i="16" s="1"/>
  <c r="E107" i="13"/>
  <c r="E10" i="16"/>
  <c r="E105" i="13"/>
  <c r="E8" i="16"/>
  <c r="E103" i="13"/>
  <c r="E6" i="16"/>
  <c r="E102" i="16" s="1"/>
  <c r="E78" i="13"/>
  <c r="E29" i="16"/>
  <c r="E174" i="13"/>
  <c r="E149" i="16"/>
  <c r="E173" i="16" s="1"/>
  <c r="E175" i="13"/>
  <c r="E150" i="16"/>
  <c r="E174" i="16" s="1"/>
  <c r="E176" i="13"/>
  <c r="E151" i="16"/>
  <c r="E175" i="16" s="1"/>
  <c r="E177" i="13"/>
  <c r="E152" i="16"/>
  <c r="E176" i="16" s="1"/>
  <c r="M181" i="13"/>
  <c r="M156" i="16"/>
  <c r="M180" i="16" s="1"/>
  <c r="Q111" i="13"/>
  <c r="Q14" i="16"/>
  <c r="Q110" i="16" s="1"/>
  <c r="B88" i="13"/>
  <c r="B39" i="16"/>
  <c r="B87" i="16" s="1"/>
  <c r="E109" i="13"/>
  <c r="E12" i="16"/>
  <c r="E108" i="16" s="1"/>
  <c r="I111" i="13"/>
  <c r="C60" i="13"/>
  <c r="M113" i="13"/>
  <c r="E104" i="16"/>
  <c r="R15" i="13"/>
  <c r="R111" i="13" s="1"/>
  <c r="R158" i="4"/>
  <c r="R182" i="4" s="1"/>
  <c r="R153" i="13"/>
  <c r="C104" i="4"/>
  <c r="C56" i="4"/>
  <c r="M64" i="13"/>
  <c r="R158" i="13"/>
  <c r="R150" i="13"/>
  <c r="R155" i="13"/>
  <c r="Q174" i="13"/>
  <c r="R154" i="13"/>
  <c r="R151" i="13"/>
  <c r="R152" i="13"/>
  <c r="M54" i="13"/>
  <c r="I59" i="13"/>
  <c r="I58" i="13"/>
  <c r="I57" i="13"/>
  <c r="I55" i="13"/>
  <c r="I54" i="13"/>
  <c r="Q79" i="4"/>
  <c r="Q106" i="4"/>
  <c r="I109" i="4"/>
  <c r="I108" i="4"/>
  <c r="I107" i="4"/>
  <c r="Q104" i="4"/>
  <c r="Q111" i="4"/>
  <c r="I184" i="16"/>
  <c r="I113" i="4"/>
  <c r="I112" i="16"/>
  <c r="E82" i="4"/>
  <c r="M108" i="4"/>
  <c r="Q81" i="4"/>
  <c r="B182" i="16"/>
  <c r="M184" i="16"/>
  <c r="R157" i="4"/>
  <c r="R181" i="4" s="1"/>
  <c r="E85" i="4"/>
  <c r="E83" i="4"/>
  <c r="I79" i="4"/>
  <c r="I78" i="4"/>
  <c r="Q86" i="4"/>
  <c r="Q85" i="4"/>
  <c r="Q84" i="4"/>
  <c r="M82" i="4"/>
  <c r="I80" i="4"/>
  <c r="E54" i="4"/>
  <c r="E108" i="4"/>
  <c r="E107" i="4"/>
  <c r="I106" i="4"/>
  <c r="M79" i="4"/>
  <c r="Q102" i="4"/>
  <c r="I183" i="16"/>
  <c r="C88" i="4"/>
  <c r="Q80" i="4"/>
  <c r="M107" i="4"/>
  <c r="I183" i="4"/>
  <c r="E86" i="4"/>
  <c r="M83" i="4"/>
  <c r="E80" i="4"/>
  <c r="Q110" i="4"/>
  <c r="Q107" i="4"/>
  <c r="E106" i="4"/>
  <c r="I105" i="4"/>
  <c r="I104" i="4"/>
  <c r="M102" i="4"/>
  <c r="I56" i="13"/>
  <c r="Q61" i="13"/>
  <c r="I103" i="13"/>
  <c r="E59" i="13"/>
  <c r="E58" i="13"/>
  <c r="E56" i="13"/>
  <c r="E83" i="13"/>
  <c r="I106" i="13"/>
  <c r="I107" i="13"/>
  <c r="I105" i="13"/>
  <c r="I102" i="13"/>
  <c r="F88" i="13"/>
  <c r="E40" i="13"/>
  <c r="E12" i="13"/>
  <c r="F64" i="13"/>
  <c r="M62" i="13"/>
  <c r="Q62" i="13"/>
  <c r="R106" i="13"/>
  <c r="R156" i="13"/>
  <c r="R157" i="13"/>
  <c r="F182" i="16"/>
  <c r="M56" i="4"/>
  <c r="Q54" i="4"/>
  <c r="M80" i="4"/>
  <c r="Q78" i="4"/>
  <c r="E55" i="4"/>
  <c r="E57" i="4"/>
  <c r="R151" i="4"/>
  <c r="E176" i="4"/>
  <c r="E177" i="4"/>
  <c r="R154" i="4"/>
  <c r="E180" i="4"/>
  <c r="Q183" i="4"/>
  <c r="E16" i="4"/>
  <c r="D64" i="4"/>
  <c r="I40" i="4"/>
  <c r="I65" i="4"/>
  <c r="Q65" i="4"/>
  <c r="M113" i="4"/>
  <c r="Q60" i="4"/>
  <c r="I62" i="4"/>
  <c r="I61" i="4"/>
  <c r="I59" i="4"/>
  <c r="M110" i="4"/>
  <c r="M109" i="4"/>
  <c r="E109" i="4"/>
  <c r="I110" i="4"/>
  <c r="M111" i="4"/>
  <c r="E111" i="4"/>
  <c r="E106" i="13"/>
  <c r="E82" i="13"/>
  <c r="M85" i="13"/>
  <c r="E85" i="13"/>
  <c r="Q57" i="13"/>
  <c r="Q78" i="13"/>
  <c r="Q107" i="13"/>
  <c r="E102" i="13"/>
  <c r="Q58" i="13"/>
  <c r="Q104" i="13"/>
  <c r="Q59" i="13"/>
  <c r="I83" i="13"/>
  <c r="I86" i="13"/>
  <c r="Q83" i="13"/>
  <c r="Q55" i="13"/>
  <c r="M108" i="13"/>
  <c r="Q105" i="13"/>
  <c r="Q103" i="13"/>
  <c r="R37" i="13"/>
  <c r="E57" i="13"/>
  <c r="E80" i="13"/>
  <c r="E55" i="13"/>
  <c r="E104" i="13"/>
  <c r="I85" i="13"/>
  <c r="Q106" i="13"/>
  <c r="Q102" i="13"/>
  <c r="E86" i="13"/>
  <c r="Q84" i="13"/>
  <c r="M83" i="13"/>
  <c r="M81" i="13"/>
  <c r="M79" i="13"/>
  <c r="M78" i="13"/>
  <c r="I109" i="13"/>
  <c r="I84" i="13"/>
  <c r="M107" i="13"/>
  <c r="M105" i="13"/>
  <c r="M104" i="13"/>
  <c r="M102" i="13"/>
  <c r="M59" i="13"/>
  <c r="R104" i="13"/>
  <c r="R6" i="13"/>
  <c r="R102" i="13"/>
  <c r="R32" i="13"/>
  <c r="R38" i="13"/>
  <c r="E61" i="13"/>
  <c r="Q81" i="13"/>
  <c r="R58" i="13"/>
  <c r="R80" i="13"/>
  <c r="R31" i="13"/>
  <c r="R14" i="13"/>
  <c r="R36" i="13"/>
  <c r="R10" i="13"/>
  <c r="R9" i="13"/>
  <c r="R7" i="13"/>
  <c r="Q79" i="13"/>
  <c r="R103" i="13"/>
  <c r="R56" i="13"/>
  <c r="R34" i="13"/>
  <c r="R105" i="13"/>
  <c r="I60" i="13"/>
  <c r="M103" i="13"/>
  <c r="R35" i="13"/>
  <c r="R55" i="13"/>
  <c r="M55" i="13"/>
  <c r="R57" i="13"/>
  <c r="M80" i="13"/>
  <c r="R82" i="13"/>
  <c r="M58" i="13"/>
  <c r="R30" i="13"/>
  <c r="M56" i="13"/>
  <c r="R33" i="13"/>
  <c r="M82" i="13"/>
  <c r="R8" i="13"/>
  <c r="R13" i="13"/>
  <c r="R79" i="13"/>
  <c r="R11" i="13"/>
  <c r="R78" i="13"/>
  <c r="R81" i="13"/>
  <c r="R54" i="13"/>
  <c r="Q60" i="13"/>
  <c r="R6" i="4"/>
  <c r="Q108" i="4"/>
  <c r="I63" i="4"/>
  <c r="M54" i="4"/>
  <c r="E63" i="4"/>
  <c r="Q59" i="4"/>
  <c r="I57" i="4"/>
  <c r="R35" i="4"/>
  <c r="I102" i="4"/>
  <c r="E58" i="4"/>
  <c r="R10" i="4"/>
  <c r="I86" i="4"/>
  <c r="M59" i="4"/>
  <c r="M60" i="4"/>
  <c r="R54" i="4"/>
  <c r="I83" i="4"/>
  <c r="I55" i="4"/>
  <c r="I54" i="4"/>
  <c r="M58" i="4"/>
  <c r="Q55" i="4"/>
  <c r="R63" i="4"/>
  <c r="E62" i="4"/>
  <c r="Q83" i="4"/>
  <c r="R59" i="4"/>
  <c r="R61" i="4"/>
  <c r="Q62" i="4"/>
  <c r="Q61" i="4"/>
  <c r="E59" i="4"/>
  <c r="R13" i="4"/>
  <c r="M106" i="4"/>
  <c r="Q57" i="4"/>
  <c r="E60" i="4"/>
  <c r="R37" i="4"/>
  <c r="E79" i="4"/>
  <c r="M61" i="4"/>
  <c r="E87" i="4"/>
  <c r="R38" i="4"/>
  <c r="I81" i="4"/>
  <c r="Q56" i="4"/>
  <c r="R155" i="4"/>
  <c r="C112" i="13"/>
  <c r="E40" i="4"/>
  <c r="R32" i="4"/>
  <c r="E159" i="4"/>
  <c r="R159" i="4" s="1"/>
  <c r="C88" i="13"/>
  <c r="I113" i="13"/>
  <c r="R62" i="4"/>
  <c r="R60" i="4"/>
  <c r="E180" i="13"/>
  <c r="D88" i="13"/>
  <c r="Q183" i="13"/>
  <c r="M63" i="4"/>
  <c r="R15" i="4"/>
  <c r="E16" i="13"/>
  <c r="R9" i="4"/>
  <c r="F111" i="16"/>
  <c r="Q64" i="4"/>
  <c r="E65" i="4"/>
  <c r="R34" i="4"/>
  <c r="M55" i="4"/>
  <c r="E62" i="13"/>
  <c r="O109" i="16"/>
  <c r="P180" i="16"/>
  <c r="R36" i="4"/>
  <c r="E63" i="13"/>
  <c r="Q54" i="13"/>
  <c r="M109" i="13"/>
  <c r="M86" i="13"/>
  <c r="Q110" i="13"/>
  <c r="M63" i="13"/>
  <c r="R160" i="13"/>
  <c r="R159" i="13"/>
  <c r="Q65" i="13"/>
  <c r="M185" i="13"/>
  <c r="M60" i="13"/>
  <c r="M57" i="13"/>
  <c r="Q56" i="13"/>
  <c r="Q109" i="13"/>
  <c r="Q112" i="13"/>
  <c r="E110" i="13"/>
  <c r="Q88" i="13"/>
  <c r="R17" i="13"/>
  <c r="M106" i="13"/>
  <c r="E178" i="13"/>
  <c r="E54" i="13"/>
  <c r="C64" i="13"/>
  <c r="B64" i="13"/>
  <c r="I65" i="13"/>
  <c r="I62" i="13"/>
  <c r="I63" i="13"/>
  <c r="E65" i="13"/>
  <c r="R39" i="13"/>
  <c r="I61" i="13"/>
  <c r="Q185" i="13"/>
  <c r="M57" i="4"/>
  <c r="R14" i="4"/>
  <c r="R153" i="4"/>
  <c r="M81" i="4"/>
  <c r="R12" i="4"/>
  <c r="M86" i="4"/>
  <c r="M85" i="4"/>
  <c r="E181" i="4"/>
  <c r="I82" i="4"/>
  <c r="E178" i="4"/>
  <c r="R31" i="4"/>
  <c r="R152" i="4"/>
  <c r="B88" i="4"/>
  <c r="I103" i="4"/>
  <c r="R156" i="4"/>
  <c r="Q175" i="4"/>
  <c r="M84" i="4"/>
  <c r="I56" i="4"/>
  <c r="M180" i="4"/>
  <c r="R30" i="4"/>
  <c r="Q105" i="4"/>
  <c r="E102" i="4"/>
  <c r="Q109" i="4"/>
  <c r="Q103" i="4"/>
  <c r="M179" i="4"/>
  <c r="E103" i="4"/>
  <c r="R55" i="4"/>
  <c r="I60" i="4"/>
  <c r="M103" i="4"/>
  <c r="M78" i="4"/>
  <c r="E110" i="4"/>
  <c r="I85" i="4"/>
  <c r="R11" i="4"/>
  <c r="E105" i="4"/>
  <c r="R58" i="4"/>
  <c r="R7" i="4"/>
  <c r="I111" i="4"/>
  <c r="R33" i="4"/>
  <c r="E78" i="4"/>
  <c r="I58" i="4"/>
  <c r="R57" i="4"/>
  <c r="M175" i="4"/>
  <c r="Q177" i="4"/>
  <c r="I176" i="4"/>
  <c r="E179" i="4"/>
  <c r="E61" i="4"/>
  <c r="I84" i="4"/>
  <c r="Q58" i="4"/>
  <c r="R150" i="4"/>
  <c r="B183" i="4"/>
  <c r="I112" i="4"/>
  <c r="E184" i="4"/>
  <c r="Q113" i="4"/>
  <c r="R17" i="4"/>
  <c r="Q185" i="4"/>
  <c r="R160" i="4"/>
  <c r="R65" i="4"/>
  <c r="M89" i="4"/>
  <c r="R41" i="4"/>
  <c r="E113" i="4"/>
  <c r="E185" i="4"/>
  <c r="E89" i="4"/>
  <c r="M65" i="4"/>
  <c r="Q89" i="4"/>
  <c r="I89" i="4"/>
  <c r="I185" i="4"/>
  <c r="R161" i="4"/>
  <c r="M185" i="4"/>
  <c r="M89" i="13"/>
  <c r="I89" i="13"/>
  <c r="I185" i="13"/>
  <c r="E89" i="13"/>
  <c r="Q89" i="13"/>
  <c r="R41" i="13"/>
  <c r="E87" i="13"/>
  <c r="E185" i="13"/>
  <c r="R161" i="13"/>
  <c r="Q64" i="13"/>
  <c r="M88" i="4"/>
  <c r="M184" i="13"/>
  <c r="M64" i="4"/>
  <c r="M112" i="13"/>
  <c r="I112" i="13"/>
  <c r="I184" i="13"/>
  <c r="E184" i="13"/>
  <c r="Q63" i="4"/>
  <c r="Q87" i="4"/>
  <c r="R39" i="4"/>
  <c r="M87" i="4"/>
  <c r="Q112" i="4"/>
  <c r="M184" i="4"/>
  <c r="M112" i="4"/>
  <c r="I87" i="4"/>
  <c r="Q184" i="4"/>
  <c r="I180" i="4"/>
  <c r="E182" i="4"/>
  <c r="M62" i="4"/>
  <c r="I87" i="13"/>
  <c r="M88" i="13"/>
  <c r="Q184" i="13"/>
  <c r="C64" i="4"/>
  <c r="Q88" i="4"/>
  <c r="C112" i="4"/>
  <c r="I184" i="4"/>
  <c r="I64" i="13"/>
  <c r="R34" i="16" l="1"/>
  <c r="R16" i="16"/>
  <c r="R112" i="16" s="1"/>
  <c r="E158" i="16"/>
  <c r="E182" i="16" s="1"/>
  <c r="R33" i="16"/>
  <c r="R81" i="16" s="1"/>
  <c r="R38" i="16"/>
  <c r="R29" i="16"/>
  <c r="R77" i="16" s="1"/>
  <c r="R8" i="16"/>
  <c r="R104" i="16" s="1"/>
  <c r="R30" i="16"/>
  <c r="R78" i="16" s="1"/>
  <c r="I39" i="16"/>
  <c r="I87" i="16" s="1"/>
  <c r="R5" i="16"/>
  <c r="R101" i="16" s="1"/>
  <c r="R12" i="16"/>
  <c r="R108" i="16" s="1"/>
  <c r="R6" i="16"/>
  <c r="R102" i="16" s="1"/>
  <c r="R13" i="16"/>
  <c r="R109" i="16" s="1"/>
  <c r="E56" i="4"/>
  <c r="E7" i="16"/>
  <c r="E103" i="16" s="1"/>
  <c r="R160" i="16"/>
  <c r="R184" i="16" s="1"/>
  <c r="E104" i="4"/>
  <c r="R8" i="4"/>
  <c r="R104" i="4" s="1"/>
  <c r="R32" i="16"/>
  <c r="R80" i="16" s="1"/>
  <c r="R31" i="16"/>
  <c r="R79" i="16" s="1"/>
  <c r="R40" i="16"/>
  <c r="R159" i="16"/>
  <c r="R183" i="16" s="1"/>
  <c r="R10" i="16"/>
  <c r="R9" i="16"/>
  <c r="R105" i="16" s="1"/>
  <c r="R37" i="16"/>
  <c r="R85" i="16" s="1"/>
  <c r="R14" i="16"/>
  <c r="R16" i="13"/>
  <c r="E15" i="16"/>
  <c r="E111" i="16" s="1"/>
  <c r="R176" i="13"/>
  <c r="R151" i="16"/>
  <c r="R175" i="16" s="1"/>
  <c r="R179" i="13"/>
  <c r="R154" i="16"/>
  <c r="R178" i="16" s="1"/>
  <c r="E88" i="13"/>
  <c r="E39" i="16"/>
  <c r="E87" i="16" s="1"/>
  <c r="E60" i="13"/>
  <c r="E11" i="16"/>
  <c r="E107" i="16" s="1"/>
  <c r="R178" i="13"/>
  <c r="R153" i="16"/>
  <c r="R177" i="16" s="1"/>
  <c r="R182" i="13"/>
  <c r="R157" i="16"/>
  <c r="R181" i="16" s="1"/>
  <c r="R177" i="13"/>
  <c r="R152" i="16"/>
  <c r="R176" i="16" s="1"/>
  <c r="R181" i="13"/>
  <c r="R156" i="16"/>
  <c r="R84" i="13"/>
  <c r="R35" i="16"/>
  <c r="R83" i="16" s="1"/>
  <c r="R85" i="13"/>
  <c r="R36" i="16"/>
  <c r="R84" i="16" s="1"/>
  <c r="R183" i="13"/>
  <c r="R158" i="16"/>
  <c r="R182" i="16" s="1"/>
  <c r="R180" i="13"/>
  <c r="R155" i="16"/>
  <c r="R179" i="16" s="1"/>
  <c r="R175" i="13"/>
  <c r="R150" i="16"/>
  <c r="R174" i="16" s="1"/>
  <c r="R174" i="13"/>
  <c r="R149" i="16"/>
  <c r="R173" i="16" s="1"/>
  <c r="Q180" i="16"/>
  <c r="E112" i="13"/>
  <c r="R40" i="13"/>
  <c r="E105" i="16"/>
  <c r="E64" i="13"/>
  <c r="E106" i="16"/>
  <c r="R12" i="13"/>
  <c r="R84" i="4"/>
  <c r="R106" i="4"/>
  <c r="R107" i="4"/>
  <c r="E112" i="4"/>
  <c r="R183" i="4"/>
  <c r="E183" i="4"/>
  <c r="R113" i="4"/>
  <c r="R80" i="4"/>
  <c r="R179" i="4"/>
  <c r="R85" i="4"/>
  <c r="R109" i="4"/>
  <c r="R102" i="4"/>
  <c r="R87" i="4"/>
  <c r="R81" i="4"/>
  <c r="R108" i="4"/>
  <c r="R83" i="4"/>
  <c r="R82" i="16"/>
  <c r="I88" i="4"/>
  <c r="I64" i="4"/>
  <c r="R61" i="13"/>
  <c r="E108" i="13"/>
  <c r="E64" i="4"/>
  <c r="R16" i="4"/>
  <c r="R176" i="4"/>
  <c r="R177" i="4"/>
  <c r="R174" i="4"/>
  <c r="R180" i="4"/>
  <c r="R111" i="4"/>
  <c r="R62" i="13"/>
  <c r="R109" i="13"/>
  <c r="R83" i="13"/>
  <c r="R59" i="13"/>
  <c r="R110" i="13"/>
  <c r="R86" i="13"/>
  <c r="R107" i="13"/>
  <c r="R105" i="4"/>
  <c r="R64" i="4"/>
  <c r="E88" i="4"/>
  <c r="R40" i="4"/>
  <c r="I182" i="16"/>
  <c r="Q63" i="16"/>
  <c r="Q111" i="16"/>
  <c r="F55" i="16"/>
  <c r="F103" i="16"/>
  <c r="P54" i="16"/>
  <c r="P102" i="16"/>
  <c r="K102" i="16"/>
  <c r="K54" i="16"/>
  <c r="G54" i="16"/>
  <c r="G102" i="16"/>
  <c r="B54" i="16"/>
  <c r="B102" i="16"/>
  <c r="F102" i="16"/>
  <c r="F54" i="16"/>
  <c r="P53" i="16"/>
  <c r="P101" i="16"/>
  <c r="K53" i="16"/>
  <c r="K101" i="16"/>
  <c r="G101" i="16"/>
  <c r="G53" i="16"/>
  <c r="B53" i="16"/>
  <c r="B101" i="16"/>
  <c r="F59" i="16"/>
  <c r="F107" i="16"/>
  <c r="C62" i="16"/>
  <c r="C110" i="16"/>
  <c r="O55" i="16"/>
  <c r="O103" i="16"/>
  <c r="C54" i="16"/>
  <c r="C102" i="16"/>
  <c r="N56" i="16"/>
  <c r="N104" i="16"/>
  <c r="J104" i="16"/>
  <c r="J56" i="16"/>
  <c r="D56" i="16"/>
  <c r="D104" i="16"/>
  <c r="F108" i="16"/>
  <c r="F60" i="16"/>
  <c r="O110" i="16"/>
  <c r="O62" i="16"/>
  <c r="C112" i="16"/>
  <c r="C64" i="16"/>
  <c r="C58" i="16"/>
  <c r="C106" i="16"/>
  <c r="J61" i="16"/>
  <c r="J85" i="16"/>
  <c r="F57" i="16"/>
  <c r="F105" i="16"/>
  <c r="F110" i="16"/>
  <c r="F62" i="16"/>
  <c r="B58" i="16"/>
  <c r="B106" i="16"/>
  <c r="H102" i="16"/>
  <c r="H54" i="16"/>
  <c r="P55" i="16"/>
  <c r="P103" i="16"/>
  <c r="K103" i="16"/>
  <c r="K55" i="16"/>
  <c r="G103" i="16"/>
  <c r="G55" i="16"/>
  <c r="B55" i="16"/>
  <c r="B103" i="16"/>
  <c r="F61" i="16"/>
  <c r="F109" i="16"/>
  <c r="L103" i="16"/>
  <c r="L55" i="16"/>
  <c r="N54" i="16"/>
  <c r="N102" i="16"/>
  <c r="J54" i="16"/>
  <c r="J102" i="16"/>
  <c r="D102" i="16"/>
  <c r="D54" i="16"/>
  <c r="C103" i="16"/>
  <c r="C55" i="16"/>
  <c r="O60" i="16"/>
  <c r="O108" i="16"/>
  <c r="F64" i="16"/>
  <c r="F112" i="16"/>
  <c r="L102" i="16"/>
  <c r="L54" i="16"/>
  <c r="C56" i="16"/>
  <c r="C104" i="16"/>
  <c r="N53" i="16"/>
  <c r="N101" i="16"/>
  <c r="J53" i="16"/>
  <c r="J101" i="16"/>
  <c r="D101" i="16"/>
  <c r="D53" i="16"/>
  <c r="P60" i="16"/>
  <c r="P108" i="16"/>
  <c r="P63" i="16"/>
  <c r="P111" i="16"/>
  <c r="H55" i="16"/>
  <c r="H103" i="16"/>
  <c r="P56" i="16"/>
  <c r="P104" i="16"/>
  <c r="K104" i="16"/>
  <c r="K56" i="16"/>
  <c r="G56" i="16"/>
  <c r="G104" i="16"/>
  <c r="O61" i="16"/>
  <c r="O85" i="16"/>
  <c r="P109" i="16"/>
  <c r="P61" i="16"/>
  <c r="C57" i="16"/>
  <c r="C105" i="16"/>
  <c r="C60" i="16"/>
  <c r="C108" i="16"/>
  <c r="P62" i="16"/>
  <c r="P110" i="16"/>
  <c r="R78" i="4"/>
  <c r="F106" i="16"/>
  <c r="F58" i="16"/>
  <c r="C61" i="16"/>
  <c r="C109" i="16"/>
  <c r="H77" i="16"/>
  <c r="H53" i="16"/>
  <c r="O63" i="16"/>
  <c r="O111" i="16"/>
  <c r="B57" i="16"/>
  <c r="B105" i="16"/>
  <c r="O102" i="16"/>
  <c r="O54" i="16"/>
  <c r="C101" i="16"/>
  <c r="C53" i="16"/>
  <c r="N103" i="16"/>
  <c r="N55" i="16"/>
  <c r="J103" i="16"/>
  <c r="J55" i="16"/>
  <c r="D55" i="16"/>
  <c r="D103" i="16"/>
  <c r="N61" i="16"/>
  <c r="N85" i="16"/>
  <c r="B104" i="16"/>
  <c r="B56" i="16"/>
  <c r="M53" i="16"/>
  <c r="M77" i="16"/>
  <c r="I55" i="16"/>
  <c r="I79" i="16"/>
  <c r="Q56" i="16"/>
  <c r="Q80" i="16"/>
  <c r="Q58" i="16"/>
  <c r="Q82" i="16"/>
  <c r="M64" i="16"/>
  <c r="M88" i="16"/>
  <c r="C87" i="16"/>
  <c r="C63" i="16"/>
  <c r="I59" i="16"/>
  <c r="I83" i="16"/>
  <c r="F87" i="16"/>
  <c r="F63" i="16"/>
  <c r="M55" i="16"/>
  <c r="M79" i="16"/>
  <c r="E81" i="16"/>
  <c r="E83" i="16"/>
  <c r="E77" i="16"/>
  <c r="E53" i="16"/>
  <c r="I54" i="16"/>
  <c r="I78" i="16"/>
  <c r="Q60" i="16"/>
  <c r="Q84" i="16"/>
  <c r="E54" i="16"/>
  <c r="E78" i="16"/>
  <c r="M56" i="16"/>
  <c r="M80" i="16"/>
  <c r="I58" i="16"/>
  <c r="I82" i="16"/>
  <c r="M60" i="16"/>
  <c r="M84" i="16"/>
  <c r="Q53" i="16"/>
  <c r="Q77" i="16"/>
  <c r="Q87" i="16"/>
  <c r="M54" i="16"/>
  <c r="M78" i="16"/>
  <c r="Q57" i="16"/>
  <c r="Q81" i="16"/>
  <c r="M63" i="16"/>
  <c r="M87" i="16"/>
  <c r="D63" i="16"/>
  <c r="D87" i="16"/>
  <c r="C107" i="16"/>
  <c r="C59" i="16"/>
  <c r="Q62" i="16"/>
  <c r="Q86" i="16"/>
  <c r="Q54" i="16"/>
  <c r="Q78" i="16"/>
  <c r="I56" i="16"/>
  <c r="I80" i="16"/>
  <c r="E82" i="16"/>
  <c r="B63" i="16"/>
  <c r="M57" i="16"/>
  <c r="M81" i="16"/>
  <c r="M62" i="16"/>
  <c r="M86" i="16"/>
  <c r="E56" i="16"/>
  <c r="E80" i="16"/>
  <c r="Q59" i="16"/>
  <c r="Q83" i="16"/>
  <c r="Q64" i="16"/>
  <c r="Q88" i="16"/>
  <c r="I53" i="16"/>
  <c r="I77" i="16"/>
  <c r="E79" i="16"/>
  <c r="M58" i="16"/>
  <c r="M82" i="16"/>
  <c r="Q61" i="16"/>
  <c r="Q85" i="16"/>
  <c r="Q55" i="16"/>
  <c r="Q79" i="16"/>
  <c r="I57" i="16"/>
  <c r="I81" i="16"/>
  <c r="M59" i="16"/>
  <c r="M83" i="16"/>
  <c r="M61" i="16"/>
  <c r="M85" i="16"/>
  <c r="R113" i="13"/>
  <c r="I86" i="16"/>
  <c r="I62" i="16"/>
  <c r="E86" i="16"/>
  <c r="E62" i="16"/>
  <c r="I64" i="16"/>
  <c r="I88" i="16"/>
  <c r="E84" i="16"/>
  <c r="E60" i="16"/>
  <c r="E61" i="16"/>
  <c r="E85" i="16"/>
  <c r="I60" i="16"/>
  <c r="I84" i="16"/>
  <c r="E64" i="16"/>
  <c r="E88" i="16"/>
  <c r="I61" i="16"/>
  <c r="I85" i="16"/>
  <c r="R63" i="13"/>
  <c r="R87" i="13"/>
  <c r="R110" i="4"/>
  <c r="R86" i="4"/>
  <c r="R103" i="4"/>
  <c r="R178" i="4"/>
  <c r="R175" i="4"/>
  <c r="R79" i="4"/>
  <c r="R82" i="4"/>
  <c r="R89" i="4"/>
  <c r="R185" i="4"/>
  <c r="R185" i="13"/>
  <c r="R89" i="13"/>
  <c r="R65" i="13"/>
  <c r="R184" i="13"/>
  <c r="R184" i="4"/>
  <c r="R7" i="16" l="1"/>
  <c r="R103" i="16" s="1"/>
  <c r="R15" i="16"/>
  <c r="R111" i="16" s="1"/>
  <c r="R11" i="16"/>
  <c r="R59" i="16" s="1"/>
  <c r="R88" i="13"/>
  <c r="R39" i="16"/>
  <c r="R87" i="16" s="1"/>
  <c r="R112" i="13"/>
  <c r="E55" i="16"/>
  <c r="R64" i="13"/>
  <c r="R180" i="16"/>
  <c r="R108" i="13"/>
  <c r="R60" i="13"/>
  <c r="E57" i="16"/>
  <c r="I63" i="16"/>
  <c r="E59" i="16"/>
  <c r="R106" i="16"/>
  <c r="R112" i="4"/>
  <c r="R88" i="4"/>
  <c r="E58" i="16"/>
  <c r="R61" i="16"/>
  <c r="R60" i="16"/>
  <c r="R56" i="16"/>
  <c r="R54" i="16"/>
  <c r="R58" i="16"/>
  <c r="R110" i="16"/>
  <c r="E63" i="16"/>
  <c r="R53" i="16"/>
  <c r="R57" i="16"/>
  <c r="R88" i="16"/>
  <c r="R64" i="16"/>
  <c r="R62" i="16"/>
  <c r="R86" i="16"/>
  <c r="R55" i="16" l="1"/>
  <c r="R107" i="16"/>
  <c r="R63" i="16"/>
  <c r="F190" i="13" l="1"/>
  <c r="F94" i="13"/>
  <c r="F189" i="16"/>
  <c r="I142" i="13"/>
  <c r="I141" i="16" s="1"/>
  <c r="F118" i="13"/>
  <c r="I118" i="13" l="1"/>
  <c r="I190" i="13"/>
  <c r="R142" i="13"/>
  <c r="R141" i="16" s="1"/>
  <c r="I94" i="13"/>
  <c r="F117" i="16"/>
  <c r="F93" i="16"/>
  <c r="I93" i="16" l="1"/>
  <c r="I117" i="16"/>
  <c r="I189" i="16"/>
  <c r="R118" i="13"/>
  <c r="R94" i="13"/>
  <c r="R190" i="13"/>
  <c r="R189" i="16" l="1"/>
  <c r="R117" i="16"/>
  <c r="R93" i="16"/>
  <c r="P119" i="16"/>
  <c r="P72" i="4"/>
  <c r="Q24" i="4"/>
  <c r="Q72" i="4" s="1"/>
  <c r="Q23" i="16" l="1"/>
  <c r="Q119" i="16" s="1"/>
  <c r="Q120" i="4"/>
  <c r="P71" i="16"/>
  <c r="B71" i="16"/>
  <c r="B72" i="4"/>
  <c r="Q71" i="16" l="1"/>
  <c r="B119" i="16"/>
  <c r="C72" i="4"/>
  <c r="D72" i="4"/>
  <c r="E24" i="4"/>
  <c r="E120" i="4" s="1"/>
  <c r="I24" i="4"/>
  <c r="G72" i="4"/>
  <c r="G71" i="16"/>
  <c r="G119" i="16"/>
  <c r="R24" i="4" l="1"/>
  <c r="R120" i="4" s="1"/>
  <c r="I23" i="16"/>
  <c r="I120" i="4"/>
  <c r="E72" i="4"/>
  <c r="R72" i="4"/>
  <c r="I72" i="4"/>
  <c r="I119" i="16" l="1"/>
  <c r="I71" i="16"/>
  <c r="C120" i="13"/>
  <c r="C72" i="13"/>
  <c r="C23" i="16"/>
  <c r="C119" i="16" s="1"/>
  <c r="D23" i="16"/>
  <c r="D71" i="16" s="1"/>
  <c r="D120" i="13"/>
  <c r="E72" i="13"/>
  <c r="D72" i="13"/>
  <c r="C71" i="16" l="1"/>
  <c r="D119" i="16"/>
  <c r="E23" i="16"/>
  <c r="E120" i="13"/>
  <c r="R24" i="13"/>
  <c r="E119" i="16" l="1"/>
  <c r="E71" i="16"/>
  <c r="R23" i="16"/>
  <c r="R120" i="13"/>
  <c r="R72" i="13"/>
  <c r="R71" i="16" l="1"/>
  <c r="R119" i="16"/>
</calcChain>
</file>

<file path=xl/sharedStrings.xml><?xml version="1.0" encoding="utf-8"?>
<sst xmlns="http://schemas.openxmlformats.org/spreadsheetml/2006/main" count="94" uniqueCount="39">
  <si>
    <t>SUITES AVAILABLE</t>
  </si>
  <si>
    <t xml:space="preserve">REVENUE SUITES  </t>
  </si>
  <si>
    <t>ROOM REVENUE</t>
  </si>
  <si>
    <t xml:space="preserve">GOP DOLLARS </t>
  </si>
  <si>
    <t>JAN</t>
  </si>
  <si>
    <t>FEB</t>
  </si>
  <si>
    <t>MAR</t>
  </si>
  <si>
    <t>APRIL</t>
  </si>
  <si>
    <t>MAY</t>
  </si>
  <si>
    <t xml:space="preserve">JUNE </t>
  </si>
  <si>
    <t>JULY</t>
  </si>
  <si>
    <t>AUG</t>
  </si>
  <si>
    <t>SEPT</t>
  </si>
  <si>
    <t>OCT</t>
  </si>
  <si>
    <t>NOV</t>
  </si>
  <si>
    <t>DEC</t>
  </si>
  <si>
    <t xml:space="preserve">Year End </t>
  </si>
  <si>
    <t>Note:</t>
  </si>
  <si>
    <t>Year End</t>
  </si>
  <si>
    <t>REVENUE SUITES</t>
  </si>
  <si>
    <t>2Q Total</t>
  </si>
  <si>
    <t>3Q Total</t>
  </si>
  <si>
    <t>4Q Total</t>
  </si>
  <si>
    <t>1Q Total</t>
  </si>
  <si>
    <t>OCCUPANCY PERCENT %  (Revenue Suites only/Suites Available)</t>
  </si>
  <si>
    <t>AVERAGE DAILY RATE (Room Revenue/Revenue Suites)</t>
  </si>
  <si>
    <t>REVENUE PAR  (Room Revenue/Suites Available)</t>
  </si>
  <si>
    <t xml:space="preserve">GOP % (GOP$/Room Revenue) Adjusted GOP % </t>
  </si>
  <si>
    <t>InnSuites Historical Reporting</t>
  </si>
  <si>
    <t>Prior year actuals</t>
  </si>
  <si>
    <t>TUCSON HOSPITALITY PROPERTIES BEST WESTERN  FINANCIALS - HISTORICAL</t>
  </si>
  <si>
    <t>ALBUQUERQUE SUITE HOSPITALITY PROPERTIES FINANCIALS  - HISTORICAL</t>
  </si>
  <si>
    <t xml:space="preserve">Notes:     </t>
  </si>
  <si>
    <t xml:space="preserve"> </t>
  </si>
  <si>
    <t>Current Year Actuals + Budget for FY23</t>
  </si>
  <si>
    <t xml:space="preserve"> ACTUAL -- through Jan 31st 2023 with Budgeted FY 2023</t>
  </si>
  <si>
    <r>
      <t xml:space="preserve">(1) Metrics  and  Revenue-$  =  </t>
    </r>
    <r>
      <rPr>
        <b/>
        <sz val="11"/>
        <rFont val="Arial"/>
        <family val="2"/>
      </rPr>
      <t>ACTUALS</t>
    </r>
    <r>
      <rPr>
        <sz val="11"/>
        <rFont val="Arial"/>
        <family val="2"/>
      </rPr>
      <t xml:space="preserve"> thru Jan 31st 2023 ; Budgeted for FY 23</t>
    </r>
  </si>
  <si>
    <t>For period ending 01/31/23</t>
  </si>
  <si>
    <t>InnSuites 2 Hotels - Historical-TOC and ALC combined actual through Jan 31st 2023  / Budget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</si>
</sst>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000_);_(* \(#,##0.0000\);_(* &quot;-&quot;??_);_(@_)"/>
    <numFmt numFmtId="168" formatCode="_(* #,##0.0_);_(* \(#,##0.0\);_(* &quot;-&quot;??_);_(@_)"/>
    <numFmt numFmtId="169" formatCode="0.000"/>
    <numFmt numFmtId="170" formatCode="0.0000"/>
    <numFmt numFmtId="171" formatCode="_(* #,##0.0000_);_(* \(#,##0.0000\);_(* &quot;-&quot;????_);_(@_)"/>
    <numFmt numFmtId="172" formatCode="_(* #,##0.0000000_);_(* \(#,##0.00000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0"/>
      <color rgb="FF0000FF"/>
      <name val="Times New Roman"/>
      <family val="1"/>
    </font>
    <font>
      <b/>
      <u/>
      <sz val="10"/>
      <color rgb="FF0000FF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22"/>
      <name val="Arial"/>
      <family val="2"/>
    </font>
    <font>
      <sz val="7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NumberFormat="1" applyFont="1"/>
    <xf numFmtId="164" fontId="3" fillId="0" borderId="0" xfId="1" applyNumberFormat="1" applyFont="1"/>
    <xf numFmtId="1" fontId="2" fillId="0" borderId="0" xfId="0" applyNumberFormat="1" applyFont="1"/>
    <xf numFmtId="1" fontId="3" fillId="0" borderId="0" xfId="0" applyNumberFormat="1" applyFont="1"/>
    <xf numFmtId="170" fontId="2" fillId="0" borderId="0" xfId="0" applyNumberFormat="1" applyFont="1"/>
    <xf numFmtId="10" fontId="2" fillId="0" borderId="0" xfId="3" applyNumberFormat="1" applyFont="1"/>
    <xf numFmtId="10" fontId="3" fillId="0" borderId="0" xfId="3" applyNumberFormat="1" applyFont="1"/>
    <xf numFmtId="165" fontId="2" fillId="0" borderId="0" xfId="3" applyNumberFormat="1" applyFont="1"/>
    <xf numFmtId="165" fontId="2" fillId="0" borderId="0" xfId="0" applyNumberFormat="1" applyFont="1"/>
    <xf numFmtId="43" fontId="2" fillId="0" borderId="0" xfId="1" applyFont="1"/>
    <xf numFmtId="44" fontId="2" fillId="0" borderId="0" xfId="2" applyFont="1"/>
    <xf numFmtId="44" fontId="3" fillId="0" borderId="0" xfId="2" applyFont="1"/>
    <xf numFmtId="166" fontId="2" fillId="0" borderId="0" xfId="2" applyNumberFormat="1" applyFont="1"/>
    <xf numFmtId="166" fontId="3" fillId="0" borderId="0" xfId="2" applyNumberFormat="1" applyFont="1"/>
    <xf numFmtId="164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3" fontId="2" fillId="0" borderId="0" xfId="0" applyNumberFormat="1" applyFont="1"/>
    <xf numFmtId="165" fontId="3" fillId="0" borderId="0" xfId="3" applyNumberFormat="1" applyFont="1"/>
    <xf numFmtId="0" fontId="4" fillId="0" borderId="0" xfId="0" applyFont="1"/>
    <xf numFmtId="43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0" fontId="2" fillId="0" borderId="0" xfId="0" applyNumberFormat="1" applyFont="1"/>
    <xf numFmtId="44" fontId="2" fillId="0" borderId="0" xfId="0" applyNumberFormat="1" applyFont="1"/>
    <xf numFmtId="166" fontId="2" fillId="0" borderId="0" xfId="2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69" fontId="2" fillId="0" borderId="0" xfId="2" applyNumberFormat="1" applyFont="1"/>
    <xf numFmtId="166" fontId="5" fillId="0" borderId="0" xfId="2" applyNumberFormat="1" applyFont="1"/>
    <xf numFmtId="0" fontId="2" fillId="0" borderId="0" xfId="0" quotePrefix="1" applyFont="1"/>
    <xf numFmtId="172" fontId="2" fillId="0" borderId="0" xfId="0" applyNumberFormat="1" applyFont="1" applyAlignment="1">
      <alignment horizontal="right"/>
    </xf>
    <xf numFmtId="0" fontId="2" fillId="2" borderId="0" xfId="0" applyFont="1" applyFill="1"/>
    <xf numFmtId="164" fontId="2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0" fontId="3" fillId="0" borderId="0" xfId="0" applyNumberFormat="1" applyFont="1"/>
    <xf numFmtId="165" fontId="3" fillId="0" borderId="0" xfId="0" applyNumberFormat="1" applyFont="1"/>
    <xf numFmtId="0" fontId="2" fillId="3" borderId="0" xfId="0" applyFont="1" applyFill="1"/>
    <xf numFmtId="166" fontId="2" fillId="3" borderId="0" xfId="2" applyNumberFormat="1" applyFont="1" applyFill="1"/>
    <xf numFmtId="166" fontId="3" fillId="3" borderId="0" xfId="2" applyNumberFormat="1" applyFont="1" applyFill="1"/>
    <xf numFmtId="164" fontId="2" fillId="3" borderId="0" xfId="1" applyNumberFormat="1" applyFont="1" applyFill="1" applyAlignment="1">
      <alignment horizontal="right"/>
    </xf>
    <xf numFmtId="164" fontId="3" fillId="3" borderId="0" xfId="1" applyNumberFormat="1" applyFont="1" applyFill="1" applyAlignment="1">
      <alignment horizontal="right"/>
    </xf>
    <xf numFmtId="164" fontId="3" fillId="3" borderId="0" xfId="1" applyNumberFormat="1" applyFont="1" applyFill="1"/>
    <xf numFmtId="0" fontId="3" fillId="4" borderId="0" xfId="0" applyFont="1" applyFill="1"/>
    <xf numFmtId="165" fontId="3" fillId="4" borderId="0" xfId="3" applyNumberFormat="1" applyFont="1" applyFill="1"/>
    <xf numFmtId="166" fontId="2" fillId="4" borderId="0" xfId="2" applyNumberFormat="1" applyFont="1" applyFill="1"/>
    <xf numFmtId="166" fontId="3" fillId="4" borderId="0" xfId="2" applyNumberFormat="1" applyFont="1" applyFill="1"/>
    <xf numFmtId="0" fontId="2" fillId="4" borderId="0" xfId="0" applyFont="1" applyFill="1"/>
    <xf numFmtId="0" fontId="3" fillId="4" borderId="0" xfId="0" applyFont="1" applyFill="1" applyAlignment="1">
      <alignment horizontal="left"/>
    </xf>
    <xf numFmtId="43" fontId="2" fillId="4" borderId="0" xfId="1" applyFont="1" applyFill="1"/>
    <xf numFmtId="0" fontId="8" fillId="0" borderId="0" xfId="0" applyFont="1"/>
    <xf numFmtId="0" fontId="3" fillId="0" borderId="1" xfId="0" applyFont="1" applyBorder="1"/>
    <xf numFmtId="164" fontId="2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/>
    <xf numFmtId="164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44" fontId="2" fillId="0" borderId="0" xfId="2" applyFont="1" applyFill="1" applyBorder="1"/>
    <xf numFmtId="166" fontId="2" fillId="0" borderId="0" xfId="2" applyNumberFormat="1" applyFont="1" applyFill="1"/>
    <xf numFmtId="166" fontId="3" fillId="0" borderId="0" xfId="2" applyNumberFormat="1" applyFont="1" applyFill="1"/>
    <xf numFmtId="44" fontId="2" fillId="0" borderId="0" xfId="2" applyFont="1" applyFill="1"/>
    <xf numFmtId="44" fontId="3" fillId="0" borderId="0" xfId="2" applyFont="1" applyFill="1"/>
    <xf numFmtId="166" fontId="2" fillId="0" borderId="0" xfId="2" applyNumberFormat="1" applyFont="1" applyFill="1" applyBorder="1"/>
    <xf numFmtId="166" fontId="2" fillId="3" borderId="0" xfId="2" applyNumberFormat="1" applyFont="1" applyFill="1" applyBorder="1"/>
    <xf numFmtId="44" fontId="2" fillId="3" borderId="0" xfId="2" applyFont="1" applyFill="1" applyBorder="1"/>
    <xf numFmtId="165" fontId="2" fillId="3" borderId="0" xfId="3" applyNumberFormat="1" applyFont="1" applyFill="1" applyBorder="1"/>
    <xf numFmtId="10" fontId="2" fillId="3" borderId="0" xfId="0" applyNumberFormat="1" applyFont="1" applyFill="1"/>
    <xf numFmtId="164" fontId="2" fillId="3" borderId="0" xfId="1" applyNumberFormat="1" applyFont="1" applyFill="1" applyBorder="1" applyAlignment="1">
      <alignment horizontal="right"/>
    </xf>
    <xf numFmtId="164" fontId="2" fillId="0" borderId="0" xfId="1" applyNumberFormat="1" applyFont="1" applyBorder="1"/>
    <xf numFmtId="44" fontId="2" fillId="0" borderId="0" xfId="2" applyFont="1" applyBorder="1"/>
    <xf numFmtId="166" fontId="2" fillId="0" borderId="0" xfId="2" applyNumberFormat="1" applyFont="1" applyBorder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2" fillId="0" borderId="0" xfId="3" applyNumberFormat="1" applyFont="1" applyFill="1"/>
    <xf numFmtId="165" fontId="3" fillId="0" borderId="0" xfId="3" applyNumberFormat="1" applyFont="1" applyFill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6" fontId="2" fillId="0" borderId="0" xfId="2" applyNumberFormat="1" applyFont="1" applyFill="1" applyAlignment="1">
      <alignment horizontal="right"/>
    </xf>
    <xf numFmtId="44" fontId="2" fillId="3" borderId="0" xfId="2" applyFont="1" applyFill="1"/>
    <xf numFmtId="165" fontId="2" fillId="3" borderId="0" xfId="3" applyNumberFormat="1" applyFont="1" applyFill="1"/>
    <xf numFmtId="165" fontId="3" fillId="3" borderId="0" xfId="3" applyNumberFormat="1" applyFont="1" applyFill="1"/>
    <xf numFmtId="10" fontId="3" fillId="3" borderId="0" xfId="0" applyNumberFormat="1" applyFont="1" applyFill="1"/>
    <xf numFmtId="44" fontId="3" fillId="3" borderId="0" xfId="2" applyFont="1" applyFill="1"/>
    <xf numFmtId="10" fontId="2" fillId="0" borderId="0" xfId="3" applyNumberFormat="1" applyFont="1" applyFill="1"/>
    <xf numFmtId="10" fontId="2" fillId="0" borderId="0" xfId="3" applyNumberFormat="1" applyFont="1" applyFill="1" applyBorder="1"/>
    <xf numFmtId="10" fontId="3" fillId="0" borderId="0" xfId="3" applyNumberFormat="1" applyFont="1" applyFill="1"/>
    <xf numFmtId="164" fontId="2" fillId="0" borderId="0" xfId="1" applyNumberFormat="1" applyFont="1" applyFill="1"/>
    <xf numFmtId="164" fontId="2" fillId="0" borderId="0" xfId="1" applyNumberFormat="1" applyFont="1" applyFill="1" applyBorder="1"/>
    <xf numFmtId="164" fontId="2" fillId="2" borderId="0" xfId="1" applyNumberFormat="1" applyFont="1" applyFill="1" applyAlignment="1">
      <alignment horizontal="right"/>
    </xf>
    <xf numFmtId="10" fontId="2" fillId="2" borderId="0" xfId="0" applyNumberFormat="1" applyFont="1" applyFill="1"/>
    <xf numFmtId="44" fontId="2" fillId="2" borderId="0" xfId="2" applyFont="1" applyFill="1"/>
    <xf numFmtId="165" fontId="17" fillId="2" borderId="0" xfId="3" applyNumberFormat="1" applyFont="1" applyFill="1"/>
    <xf numFmtId="165" fontId="18" fillId="2" borderId="0" xfId="3" applyNumberFormat="1" applyFont="1" applyFill="1"/>
    <xf numFmtId="166" fontId="17" fillId="2" borderId="0" xfId="2" applyNumberFormat="1" applyFont="1" applyFill="1"/>
    <xf numFmtId="166" fontId="18" fillId="2" borderId="0" xfId="2" applyNumberFormat="1" applyFont="1" applyFill="1"/>
    <xf numFmtId="44" fontId="17" fillId="2" borderId="0" xfId="2" applyFont="1" applyFill="1"/>
    <xf numFmtId="44" fontId="18" fillId="2" borderId="0" xfId="2" applyFont="1" applyFill="1"/>
    <xf numFmtId="10" fontId="17" fillId="2" borderId="0" xfId="0" applyNumberFormat="1" applyFont="1" applyFill="1"/>
    <xf numFmtId="10" fontId="18" fillId="2" borderId="0" xfId="0" applyNumberFormat="1" applyFont="1" applyFill="1"/>
    <xf numFmtId="164" fontId="17" fillId="2" borderId="0" xfId="1" applyNumberFormat="1" applyFont="1" applyFill="1" applyAlignment="1">
      <alignment horizontal="right"/>
    </xf>
    <xf numFmtId="164" fontId="18" fillId="2" borderId="0" xfId="1" applyNumberFormat="1" applyFont="1" applyFill="1" applyAlignment="1">
      <alignment horizontal="right"/>
    </xf>
    <xf numFmtId="164" fontId="18" fillId="2" borderId="0" xfId="1" applyNumberFormat="1" applyFont="1" applyFill="1"/>
    <xf numFmtId="166" fontId="17" fillId="2" borderId="0" xfId="2" applyNumberFormat="1" applyFont="1" applyFill="1" applyBorder="1"/>
    <xf numFmtId="17" fontId="7" fillId="0" borderId="0" xfId="0" applyNumberFormat="1" applyFont="1"/>
    <xf numFmtId="0" fontId="1" fillId="0" borderId="0" xfId="0" applyFont="1"/>
    <xf numFmtId="44" fontId="3" fillId="0" borderId="0" xfId="2" applyFont="1" applyFill="1" applyBorder="1"/>
    <xf numFmtId="166" fontId="18" fillId="2" borderId="0" xfId="2" applyNumberFormat="1" applyFont="1" applyFill="1" applyBorder="1"/>
    <xf numFmtId="164" fontId="17" fillId="2" borderId="0" xfId="1" applyNumberFormat="1" applyFont="1" applyFill="1" applyBorder="1" applyAlignment="1">
      <alignment horizontal="right"/>
    </xf>
    <xf numFmtId="164" fontId="19" fillId="3" borderId="0" xfId="1" applyNumberFormat="1" applyFont="1" applyFill="1" applyAlignment="1">
      <alignment horizontal="right"/>
    </xf>
    <xf numFmtId="164" fontId="20" fillId="3" borderId="0" xfId="1" applyNumberFormat="1" applyFont="1" applyFill="1" applyAlignment="1">
      <alignment horizontal="right"/>
    </xf>
    <xf numFmtId="164" fontId="20" fillId="3" borderId="0" xfId="1" applyNumberFormat="1" applyFont="1" applyFill="1"/>
    <xf numFmtId="0" fontId="19" fillId="3" borderId="0" xfId="0" applyFont="1" applyFill="1"/>
    <xf numFmtId="10" fontId="19" fillId="3" borderId="0" xfId="0" applyNumberFormat="1" applyFont="1" applyFill="1"/>
    <xf numFmtId="10" fontId="20" fillId="3" borderId="0" xfId="0" applyNumberFormat="1" applyFont="1" applyFill="1"/>
    <xf numFmtId="44" fontId="19" fillId="3" borderId="0" xfId="2" applyFont="1" applyFill="1"/>
    <xf numFmtId="44" fontId="20" fillId="3" borderId="0" xfId="2" applyFont="1" applyFill="1"/>
    <xf numFmtId="166" fontId="19" fillId="3" borderId="0" xfId="2" applyNumberFormat="1" applyFont="1" applyFill="1"/>
    <xf numFmtId="166" fontId="20" fillId="3" borderId="0" xfId="2" applyNumberFormat="1" applyFont="1" applyFill="1"/>
    <xf numFmtId="166" fontId="3" fillId="3" borderId="0" xfId="2" applyNumberFormat="1" applyFont="1" applyFill="1" applyBorder="1"/>
    <xf numFmtId="166" fontId="19" fillId="3" borderId="0" xfId="2" applyNumberFormat="1" applyFont="1" applyFill="1" applyBorder="1"/>
    <xf numFmtId="166" fontId="20" fillId="3" borderId="0" xfId="2" applyNumberFormat="1" applyFont="1" applyFill="1" applyBorder="1"/>
    <xf numFmtId="165" fontId="19" fillId="3" borderId="0" xfId="3" applyNumberFormat="1" applyFont="1" applyFill="1"/>
    <xf numFmtId="165" fontId="20" fillId="3" borderId="0" xfId="3" applyNumberFormat="1" applyFont="1" applyFill="1"/>
    <xf numFmtId="166" fontId="2" fillId="2" borderId="0" xfId="2" applyNumberFormat="1" applyFont="1" applyFill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2" fillId="2" borderId="0" xfId="3" applyNumberFormat="1" applyFont="1" applyFill="1"/>
    <xf numFmtId="166" fontId="2" fillId="2" borderId="0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</xdr:row>
      <xdr:rowOff>0</xdr:rowOff>
    </xdr:from>
    <xdr:to>
      <xdr:col>13</xdr:col>
      <xdr:colOff>435623</xdr:colOff>
      <xdr:row>6</xdr:row>
      <xdr:rowOff>114474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1B18BC-6A79-4399-9D9D-4067159F5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61925"/>
          <a:ext cx="2845448" cy="762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8:V30"/>
  <sheetViews>
    <sheetView showGridLines="0" tabSelected="1" view="pageBreakPreview" zoomScaleNormal="100" zoomScaleSheetLayoutView="100" workbookViewId="0">
      <selection activeCell="C10" sqref="C10:V10"/>
    </sheetView>
  </sheetViews>
  <sheetFormatPr defaultRowHeight="12.75" x14ac:dyDescent="0.2"/>
  <cols>
    <col min="1" max="1" width="2.85546875" customWidth="1"/>
    <col min="5" max="5" width="10.140625" bestFit="1" customWidth="1"/>
  </cols>
  <sheetData>
    <row r="8" spans="3:22" ht="90" x14ac:dyDescent="1.1499999999999999">
      <c r="C8" s="83" t="s">
        <v>28</v>
      </c>
    </row>
    <row r="10" spans="3:22" ht="23.25" x14ac:dyDescent="0.35">
      <c r="C10" s="144" t="s">
        <v>29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</row>
    <row r="11" spans="3:22" ht="13.5" customHeight="1" x14ac:dyDescent="0.35"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</row>
    <row r="12" spans="3:22" ht="23.25" x14ac:dyDescent="0.35">
      <c r="C12" s="144" t="s">
        <v>34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</row>
    <row r="16" spans="3:22" ht="27" x14ac:dyDescent="0.35">
      <c r="C16" s="140" t="s">
        <v>35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2"/>
    </row>
    <row r="18" spans="3:22" ht="20.25" x14ac:dyDescent="0.3">
      <c r="C18" s="143" t="str">
        <f ca="1">CONCATENATE("Reports dated:  ",TEXT(NOW(),"mm/dd/yyyy hh:mm AM/PM"))</f>
        <v>Reports dated:  02/28/2023 01:31 PM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</row>
    <row r="20" spans="3:22" ht="15.75" x14ac:dyDescent="0.25">
      <c r="D20" s="84" t="s">
        <v>32</v>
      </c>
      <c r="E20" s="85" t="s">
        <v>36</v>
      </c>
    </row>
    <row r="23" spans="3:22" ht="15.75" x14ac:dyDescent="0.25">
      <c r="F23" s="84"/>
      <c r="G23" s="81"/>
    </row>
    <row r="24" spans="3:22" ht="15" x14ac:dyDescent="0.2">
      <c r="F24" s="86"/>
      <c r="G24" s="81"/>
    </row>
    <row r="25" spans="3:22" ht="15" x14ac:dyDescent="0.2">
      <c r="F25" s="86"/>
      <c r="G25" s="81"/>
    </row>
    <row r="26" spans="3:22" ht="15" x14ac:dyDescent="0.2">
      <c r="F26" s="86"/>
      <c r="G26" s="81"/>
    </row>
    <row r="27" spans="3:22" ht="15" x14ac:dyDescent="0.2">
      <c r="F27" s="86"/>
      <c r="G27" s="81"/>
    </row>
    <row r="28" spans="3:22" ht="15" x14ac:dyDescent="0.2">
      <c r="F28" s="86" t="s">
        <v>33</v>
      </c>
      <c r="G28" s="81" t="s">
        <v>33</v>
      </c>
      <c r="H28" s="120" t="s">
        <v>33</v>
      </c>
    </row>
    <row r="29" spans="3:22" ht="15" x14ac:dyDescent="0.2">
      <c r="F29" s="86" t="s">
        <v>33</v>
      </c>
      <c r="G29" s="81" t="s">
        <v>33</v>
      </c>
    </row>
    <row r="30" spans="3:22" ht="15" x14ac:dyDescent="0.2">
      <c r="F30" s="81"/>
      <c r="G30" s="81"/>
    </row>
  </sheetData>
  <mergeCells count="4">
    <mergeCell ref="C16:V16"/>
    <mergeCell ref="C18:V18"/>
    <mergeCell ref="C10:V10"/>
    <mergeCell ref="C12:V12"/>
  </mergeCells>
  <printOptions horizontalCentered="1" verticalCentered="1"/>
  <pageMargins left="0.7" right="0.7" top="0.75" bottom="0.7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I203"/>
  <sheetViews>
    <sheetView showGridLines="0" view="pageBreakPreview" zoomScale="85" zoomScaleNormal="85" zoomScaleSheetLayoutView="85" workbookViewId="0">
      <pane xSplit="1" ySplit="3" topLeftCell="B4" activePane="bottomRight" state="frozen"/>
      <selection activeCell="H30" sqref="H30"/>
      <selection pane="topRight" activeCell="H30" sqref="H30"/>
      <selection pane="bottomLeft" activeCell="H30" sqref="H30"/>
      <selection pane="bottomRight" sqref="A1:R1"/>
    </sheetView>
  </sheetViews>
  <sheetFormatPr defaultColWidth="9.140625" defaultRowHeight="12.75" x14ac:dyDescent="0.2"/>
  <cols>
    <col min="1" max="1" width="24.7109375" style="1" customWidth="1"/>
    <col min="2" max="4" width="11.7109375" style="1" customWidth="1"/>
    <col min="5" max="5" width="11.7109375" style="2" customWidth="1"/>
    <col min="6" max="8" width="11.7109375" style="1" customWidth="1"/>
    <col min="9" max="9" width="11.7109375" style="2" customWidth="1"/>
    <col min="10" max="12" width="11.7109375" style="1" customWidth="1"/>
    <col min="13" max="13" width="11.7109375" style="2" customWidth="1"/>
    <col min="14" max="16" width="11.7109375" style="1" customWidth="1"/>
    <col min="17" max="18" width="11.7109375" style="2" customWidth="1"/>
    <col min="19" max="19" width="9.7109375" style="1" bestFit="1" customWidth="1"/>
    <col min="20" max="20" width="14.28515625" style="1" bestFit="1" customWidth="1"/>
    <col min="21" max="21" width="9.28515625" style="1" bestFit="1" customWidth="1"/>
    <col min="22" max="16384" width="9.140625" style="1"/>
  </cols>
  <sheetData>
    <row r="1" spans="1:24" ht="15.75" x14ac:dyDescent="0.25">
      <c r="A1" s="145" t="s">
        <v>38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1:24" x14ac:dyDescent="0.2">
      <c r="A2" s="119" t="s">
        <v>37</v>
      </c>
    </row>
    <row r="3" spans="1:24" x14ac:dyDescent="0.2">
      <c r="B3" s="24" t="s">
        <v>4</v>
      </c>
      <c r="C3" s="24" t="s">
        <v>5</v>
      </c>
      <c r="D3" s="24" t="s">
        <v>6</v>
      </c>
      <c r="E3" s="25" t="s">
        <v>23</v>
      </c>
      <c r="F3" s="24" t="s">
        <v>7</v>
      </c>
      <c r="G3" s="24" t="s">
        <v>8</v>
      </c>
      <c r="H3" s="24" t="s">
        <v>9</v>
      </c>
      <c r="I3" s="25" t="s">
        <v>20</v>
      </c>
      <c r="J3" s="24" t="s">
        <v>10</v>
      </c>
      <c r="K3" s="24" t="s">
        <v>11</v>
      </c>
      <c r="L3" s="24" t="s">
        <v>12</v>
      </c>
      <c r="M3" s="25" t="s">
        <v>21</v>
      </c>
      <c r="N3" s="24" t="s">
        <v>13</v>
      </c>
      <c r="O3" s="24" t="s">
        <v>14</v>
      </c>
      <c r="P3" s="24" t="s">
        <v>15</v>
      </c>
      <c r="Q3" s="25" t="s">
        <v>22</v>
      </c>
      <c r="R3" s="25" t="s">
        <v>16</v>
      </c>
    </row>
    <row r="4" spans="1:24" x14ac:dyDescent="0.2">
      <c r="A4" s="60" t="s">
        <v>0</v>
      </c>
    </row>
    <row r="5" spans="1:24" x14ac:dyDescent="0.2">
      <c r="A5" s="1">
        <v>2002</v>
      </c>
      <c r="B5" s="3">
        <f>Albuquerque!B6+'Tucson Oracle'!B6</f>
        <v>8060</v>
      </c>
      <c r="C5" s="3">
        <f>Albuquerque!C6+'Tucson Oracle'!C6</f>
        <v>7280</v>
      </c>
      <c r="D5" s="3">
        <f>Albuquerque!D6+'Tucson Oracle'!D6</f>
        <v>8060</v>
      </c>
      <c r="E5" s="4">
        <f>Albuquerque!E6+'Tucson Oracle'!E6</f>
        <v>23400</v>
      </c>
      <c r="F5" s="3">
        <f>Albuquerque!F6+'Tucson Oracle'!F6</f>
        <v>7800</v>
      </c>
      <c r="G5" s="3">
        <f>Albuquerque!G6+'Tucson Oracle'!G6</f>
        <v>8060</v>
      </c>
      <c r="H5" s="3">
        <f>Albuquerque!H6+'Tucson Oracle'!H6</f>
        <v>7800</v>
      </c>
      <c r="I5" s="4">
        <f>Albuquerque!I6+'Tucson Oracle'!I6</f>
        <v>23660</v>
      </c>
      <c r="J5" s="3">
        <f>Albuquerque!J6+'Tucson Oracle'!J6</f>
        <v>8060</v>
      </c>
      <c r="K5" s="3">
        <f>Albuquerque!K6+'Tucson Oracle'!K6</f>
        <v>8060</v>
      </c>
      <c r="L5" s="3">
        <f>Albuquerque!L6+'Tucson Oracle'!L6</f>
        <v>7800</v>
      </c>
      <c r="M5" s="4">
        <f>Albuquerque!M6+'Tucson Oracle'!M6</f>
        <v>23920</v>
      </c>
      <c r="N5" s="3">
        <f>Albuquerque!N6+'Tucson Oracle'!N6</f>
        <v>8060</v>
      </c>
      <c r="O5" s="3">
        <f>Albuquerque!O6+'Tucson Oracle'!O6</f>
        <v>7800</v>
      </c>
      <c r="P5" s="3">
        <f>Albuquerque!P6+'Tucson Oracle'!P6</f>
        <v>8060</v>
      </c>
      <c r="Q5" s="4">
        <f>Albuquerque!Q6+'Tucson Oracle'!Q6</f>
        <v>23920</v>
      </c>
      <c r="R5" s="4">
        <f>Albuquerque!R6+'Tucson Oracle'!R6</f>
        <v>94900</v>
      </c>
      <c r="S5" s="5"/>
      <c r="T5" s="5"/>
      <c r="U5" s="5"/>
      <c r="V5" s="5"/>
      <c r="W5" s="5"/>
      <c r="X5" s="5"/>
    </row>
    <row r="6" spans="1:24" x14ac:dyDescent="0.2">
      <c r="A6" s="1">
        <v>2003</v>
      </c>
      <c r="B6" s="3">
        <f>Albuquerque!B7+'Tucson Oracle'!B7</f>
        <v>8060</v>
      </c>
      <c r="C6" s="3">
        <f>Albuquerque!C7+'Tucson Oracle'!C7</f>
        <v>7280</v>
      </c>
      <c r="D6" s="3">
        <f>Albuquerque!D7+'Tucson Oracle'!D7</f>
        <v>8060</v>
      </c>
      <c r="E6" s="4">
        <f>Albuquerque!E7+'Tucson Oracle'!E7</f>
        <v>23400</v>
      </c>
      <c r="F6" s="3">
        <f>Albuquerque!F7+'Tucson Oracle'!F7</f>
        <v>7800</v>
      </c>
      <c r="G6" s="3">
        <f>Albuquerque!G7+'Tucson Oracle'!G7</f>
        <v>8060</v>
      </c>
      <c r="H6" s="3">
        <f>Albuquerque!H7+'Tucson Oracle'!H7</f>
        <v>7800</v>
      </c>
      <c r="I6" s="4">
        <f>Albuquerque!I7+'Tucson Oracle'!I7</f>
        <v>23660</v>
      </c>
      <c r="J6" s="3">
        <f>Albuquerque!J7+'Tucson Oracle'!J7</f>
        <v>8060</v>
      </c>
      <c r="K6" s="3">
        <f>Albuquerque!K7+'Tucson Oracle'!K7</f>
        <v>8060</v>
      </c>
      <c r="L6" s="3">
        <f>Albuquerque!L7+'Tucson Oracle'!L7</f>
        <v>7800</v>
      </c>
      <c r="M6" s="4">
        <f>Albuquerque!M7+'Tucson Oracle'!M7</f>
        <v>23920</v>
      </c>
      <c r="N6" s="3">
        <f>Albuquerque!N7+'Tucson Oracle'!N7</f>
        <v>8060</v>
      </c>
      <c r="O6" s="3">
        <f>Albuquerque!O7+'Tucson Oracle'!O7</f>
        <v>7800</v>
      </c>
      <c r="P6" s="3">
        <f>Albuquerque!P7+'Tucson Oracle'!P7</f>
        <v>8060</v>
      </c>
      <c r="Q6" s="4">
        <f>Albuquerque!Q7+'Tucson Oracle'!Q7</f>
        <v>23920</v>
      </c>
      <c r="R6" s="4">
        <f>Albuquerque!R7+'Tucson Oracle'!R7</f>
        <v>94900</v>
      </c>
      <c r="S6" s="5"/>
      <c r="T6" s="5"/>
      <c r="U6" s="5"/>
      <c r="V6" s="5"/>
      <c r="W6" s="5"/>
      <c r="X6" s="5"/>
    </row>
    <row r="7" spans="1:24" x14ac:dyDescent="0.2">
      <c r="A7" s="1">
        <v>2004</v>
      </c>
      <c r="B7" s="3">
        <f>Albuquerque!B8+'Tucson Oracle'!B8</f>
        <v>8060</v>
      </c>
      <c r="C7" s="3">
        <f>Albuquerque!C8+'Tucson Oracle'!C8</f>
        <v>7540</v>
      </c>
      <c r="D7" s="3">
        <f>Albuquerque!D8+'Tucson Oracle'!D8</f>
        <v>8060</v>
      </c>
      <c r="E7" s="4">
        <f>Albuquerque!E8+'Tucson Oracle'!E8</f>
        <v>23660</v>
      </c>
      <c r="F7" s="3">
        <f>Albuquerque!F8+'Tucson Oracle'!F8</f>
        <v>7800</v>
      </c>
      <c r="G7" s="3">
        <f>Albuquerque!G8+'Tucson Oracle'!G8</f>
        <v>8060</v>
      </c>
      <c r="H7" s="3">
        <f>Albuquerque!H8+'Tucson Oracle'!H8</f>
        <v>7800</v>
      </c>
      <c r="I7" s="4">
        <f>Albuquerque!I8+'Tucson Oracle'!I8</f>
        <v>23660</v>
      </c>
      <c r="J7" s="3">
        <f>Albuquerque!J8+'Tucson Oracle'!J8</f>
        <v>8060</v>
      </c>
      <c r="K7" s="3">
        <f>Albuquerque!K8+'Tucson Oracle'!K8</f>
        <v>8060</v>
      </c>
      <c r="L7" s="3">
        <f>Albuquerque!L8+'Tucson Oracle'!L8</f>
        <v>7800</v>
      </c>
      <c r="M7" s="4">
        <f>Albuquerque!M8+'Tucson Oracle'!M8</f>
        <v>23920</v>
      </c>
      <c r="N7" s="3">
        <f>Albuquerque!N8+'Tucson Oracle'!N8</f>
        <v>8060</v>
      </c>
      <c r="O7" s="3">
        <f>Albuquerque!O8+'Tucson Oracle'!O8</f>
        <v>7800</v>
      </c>
      <c r="P7" s="3">
        <f>Albuquerque!P8+'Tucson Oracle'!P8</f>
        <v>8060</v>
      </c>
      <c r="Q7" s="4">
        <f>Albuquerque!Q8+'Tucson Oracle'!Q8</f>
        <v>23920</v>
      </c>
      <c r="R7" s="4">
        <f>Albuquerque!R8+'Tucson Oracle'!R8</f>
        <v>95160</v>
      </c>
      <c r="S7" s="5"/>
      <c r="T7" s="5"/>
      <c r="U7" s="5"/>
      <c r="V7" s="5"/>
      <c r="W7" s="5"/>
      <c r="X7" s="5"/>
    </row>
    <row r="8" spans="1:24" x14ac:dyDescent="0.2">
      <c r="A8" s="1">
        <v>2005</v>
      </c>
      <c r="B8" s="3">
        <f>Albuquerque!B9+'Tucson Oracle'!B9</f>
        <v>8060</v>
      </c>
      <c r="C8" s="3">
        <f>Albuquerque!C9+'Tucson Oracle'!C9</f>
        <v>7280</v>
      </c>
      <c r="D8" s="3">
        <f>Albuquerque!D9+'Tucson Oracle'!D9</f>
        <v>8060</v>
      </c>
      <c r="E8" s="4">
        <f>Albuquerque!E9+'Tucson Oracle'!E9</f>
        <v>23400</v>
      </c>
      <c r="F8" s="3">
        <f>Albuquerque!F9+'Tucson Oracle'!F9</f>
        <v>7800</v>
      </c>
      <c r="G8" s="3">
        <f>Albuquerque!G9+'Tucson Oracle'!G9</f>
        <v>8060</v>
      </c>
      <c r="H8" s="3">
        <f>Albuquerque!H9+'Tucson Oracle'!H9</f>
        <v>7800</v>
      </c>
      <c r="I8" s="4">
        <f>Albuquerque!I9+'Tucson Oracle'!I9</f>
        <v>23660</v>
      </c>
      <c r="J8" s="3">
        <f>Albuquerque!J9+'Tucson Oracle'!J9</f>
        <v>8060</v>
      </c>
      <c r="K8" s="3">
        <f>Albuquerque!K9+'Tucson Oracle'!K9</f>
        <v>8060</v>
      </c>
      <c r="L8" s="3">
        <f>Albuquerque!L9+'Tucson Oracle'!L9</f>
        <v>7800</v>
      </c>
      <c r="M8" s="4">
        <f>Albuquerque!M9+'Tucson Oracle'!M9</f>
        <v>23920</v>
      </c>
      <c r="N8" s="3">
        <f>Albuquerque!N9+'Tucson Oracle'!N9</f>
        <v>8060</v>
      </c>
      <c r="O8" s="3">
        <f>Albuquerque!O9+'Tucson Oracle'!O9</f>
        <v>7800</v>
      </c>
      <c r="P8" s="3">
        <f>Albuquerque!P9+'Tucson Oracle'!P9</f>
        <v>8060</v>
      </c>
      <c r="Q8" s="4">
        <f>Albuquerque!Q9+'Tucson Oracle'!Q9</f>
        <v>23920</v>
      </c>
      <c r="R8" s="4">
        <f>Albuquerque!R9+'Tucson Oracle'!R9</f>
        <v>94900</v>
      </c>
      <c r="S8" s="5"/>
      <c r="T8" s="5"/>
      <c r="U8" s="5"/>
      <c r="V8" s="5"/>
      <c r="W8" s="5"/>
      <c r="X8" s="5"/>
    </row>
    <row r="9" spans="1:24" x14ac:dyDescent="0.2">
      <c r="A9" s="1">
        <v>2006</v>
      </c>
      <c r="B9" s="3">
        <f>Albuquerque!B10+'Tucson Oracle'!B10</f>
        <v>8060</v>
      </c>
      <c r="C9" s="3">
        <f>Albuquerque!C10+'Tucson Oracle'!C10</f>
        <v>7280</v>
      </c>
      <c r="D9" s="3">
        <f>Albuquerque!D10+'Tucson Oracle'!D10</f>
        <v>8060</v>
      </c>
      <c r="E9" s="4">
        <f>Albuquerque!E10+'Tucson Oracle'!E10</f>
        <v>23400</v>
      </c>
      <c r="F9" s="3">
        <f>Albuquerque!F10+'Tucson Oracle'!F10</f>
        <v>7800</v>
      </c>
      <c r="G9" s="3">
        <f>Albuquerque!G10+'Tucson Oracle'!G10</f>
        <v>8060</v>
      </c>
      <c r="H9" s="3">
        <f>Albuquerque!H10+'Tucson Oracle'!H10</f>
        <v>7800</v>
      </c>
      <c r="I9" s="4">
        <f>Albuquerque!I10+'Tucson Oracle'!I10</f>
        <v>23660</v>
      </c>
      <c r="J9" s="3">
        <f>Albuquerque!J10+'Tucson Oracle'!J10</f>
        <v>8060</v>
      </c>
      <c r="K9" s="3">
        <f>Albuquerque!K10+'Tucson Oracle'!K10</f>
        <v>8060</v>
      </c>
      <c r="L9" s="3">
        <f>Albuquerque!L10+'Tucson Oracle'!L10</f>
        <v>7800</v>
      </c>
      <c r="M9" s="4">
        <f>Albuquerque!M10+'Tucson Oracle'!M10</f>
        <v>23920</v>
      </c>
      <c r="N9" s="3">
        <f>Albuquerque!N10+'Tucson Oracle'!N10</f>
        <v>8060</v>
      </c>
      <c r="O9" s="3">
        <f>Albuquerque!O10+'Tucson Oracle'!O10</f>
        <v>7800</v>
      </c>
      <c r="P9" s="3">
        <f>Albuquerque!P10+'Tucson Oracle'!P10</f>
        <v>8060</v>
      </c>
      <c r="Q9" s="4">
        <f>Albuquerque!Q10+'Tucson Oracle'!Q10</f>
        <v>23920</v>
      </c>
      <c r="R9" s="4">
        <f>Albuquerque!R10+'Tucson Oracle'!R10</f>
        <v>94900</v>
      </c>
      <c r="S9" s="5"/>
      <c r="T9" s="5"/>
      <c r="U9" s="5"/>
      <c r="V9" s="5"/>
      <c r="W9" s="5"/>
      <c r="X9" s="5"/>
    </row>
    <row r="10" spans="1:24" x14ac:dyDescent="0.2">
      <c r="A10" s="1">
        <v>2007</v>
      </c>
      <c r="B10" s="3">
        <f>Albuquerque!B11+'Tucson Oracle'!B11</f>
        <v>8060</v>
      </c>
      <c r="C10" s="3">
        <f>Albuquerque!C11+'Tucson Oracle'!C11</f>
        <v>7280</v>
      </c>
      <c r="D10" s="3">
        <f>Albuquerque!D11+'Tucson Oracle'!D11</f>
        <v>8060</v>
      </c>
      <c r="E10" s="4">
        <f>Albuquerque!E11+'Tucson Oracle'!E11</f>
        <v>23400</v>
      </c>
      <c r="F10" s="3">
        <f>Albuquerque!F11+'Tucson Oracle'!F11</f>
        <v>7800</v>
      </c>
      <c r="G10" s="3">
        <f>Albuquerque!G11+'Tucson Oracle'!G11</f>
        <v>8060</v>
      </c>
      <c r="H10" s="3">
        <f>Albuquerque!H11+'Tucson Oracle'!H11</f>
        <v>7800</v>
      </c>
      <c r="I10" s="4">
        <f>Albuquerque!I11+'Tucson Oracle'!I11</f>
        <v>23660</v>
      </c>
      <c r="J10" s="3">
        <f>Albuquerque!J11+'Tucson Oracle'!J11</f>
        <v>8060</v>
      </c>
      <c r="K10" s="3">
        <f>Albuquerque!K11+'Tucson Oracle'!K11</f>
        <v>8060</v>
      </c>
      <c r="L10" s="3">
        <f>Albuquerque!L11+'Tucson Oracle'!L11</f>
        <v>7800</v>
      </c>
      <c r="M10" s="4">
        <f>Albuquerque!M11+'Tucson Oracle'!M11</f>
        <v>23920</v>
      </c>
      <c r="N10" s="3">
        <f>Albuquerque!N11+'Tucson Oracle'!N11</f>
        <v>8060</v>
      </c>
      <c r="O10" s="3">
        <f>Albuquerque!O11+'Tucson Oracle'!O11</f>
        <v>7800</v>
      </c>
      <c r="P10" s="3">
        <f>Albuquerque!P11+'Tucson Oracle'!P11</f>
        <v>8060</v>
      </c>
      <c r="Q10" s="4">
        <f>Albuquerque!Q11+'Tucson Oracle'!Q11</f>
        <v>23920</v>
      </c>
      <c r="R10" s="4">
        <f>Albuquerque!R11+'Tucson Oracle'!R11</f>
        <v>94900</v>
      </c>
      <c r="S10" s="5"/>
      <c r="T10" s="5"/>
      <c r="U10" s="5"/>
      <c r="V10" s="5"/>
      <c r="W10" s="5"/>
      <c r="X10" s="5"/>
    </row>
    <row r="11" spans="1:24" x14ac:dyDescent="0.2">
      <c r="A11" s="1">
        <v>2008</v>
      </c>
      <c r="B11" s="3">
        <f>Albuquerque!B12+'Tucson Oracle'!B12</f>
        <v>8060</v>
      </c>
      <c r="C11" s="3">
        <f>Albuquerque!C12+'Tucson Oracle'!C12</f>
        <v>7540</v>
      </c>
      <c r="D11" s="3">
        <f>Albuquerque!D12+'Tucson Oracle'!D12</f>
        <v>8060</v>
      </c>
      <c r="E11" s="4">
        <f>Albuquerque!E12+'Tucson Oracle'!E12</f>
        <v>23660</v>
      </c>
      <c r="F11" s="3">
        <f>Albuquerque!F12+'Tucson Oracle'!F12</f>
        <v>7800</v>
      </c>
      <c r="G11" s="3">
        <f>Albuquerque!G12+'Tucson Oracle'!G12</f>
        <v>8060</v>
      </c>
      <c r="H11" s="3">
        <f>Albuquerque!H12+'Tucson Oracle'!H12</f>
        <v>7800</v>
      </c>
      <c r="I11" s="4">
        <f>Albuquerque!I12+'Tucson Oracle'!I12</f>
        <v>23660</v>
      </c>
      <c r="J11" s="3">
        <f>Albuquerque!J12+'Tucson Oracle'!J12</f>
        <v>8060</v>
      </c>
      <c r="K11" s="3">
        <f>Albuquerque!K12+'Tucson Oracle'!K12</f>
        <v>8060</v>
      </c>
      <c r="L11" s="3">
        <f>Albuquerque!L12+'Tucson Oracle'!L12</f>
        <v>7800</v>
      </c>
      <c r="M11" s="4">
        <f>Albuquerque!M12+'Tucson Oracle'!M12</f>
        <v>23920</v>
      </c>
      <c r="N11" s="3">
        <f>Albuquerque!N12+'Tucson Oracle'!N12</f>
        <v>8060</v>
      </c>
      <c r="O11" s="3">
        <f>Albuquerque!O12+'Tucson Oracle'!O12</f>
        <v>7800</v>
      </c>
      <c r="P11" s="3">
        <f>Albuquerque!P12+'Tucson Oracle'!P12</f>
        <v>8060</v>
      </c>
      <c r="Q11" s="4">
        <f>Albuquerque!Q12+'Tucson Oracle'!Q12</f>
        <v>23920</v>
      </c>
      <c r="R11" s="4">
        <f>Albuquerque!R12+'Tucson Oracle'!R12</f>
        <v>95160</v>
      </c>
      <c r="S11" s="5"/>
      <c r="T11" s="5"/>
      <c r="U11" s="5"/>
      <c r="V11" s="5"/>
      <c r="W11" s="5"/>
      <c r="X11" s="5"/>
    </row>
    <row r="12" spans="1:24" x14ac:dyDescent="0.2">
      <c r="A12" s="1">
        <v>2009</v>
      </c>
      <c r="B12" s="3">
        <f>Albuquerque!B13+'Tucson Oracle'!B13</f>
        <v>8060</v>
      </c>
      <c r="C12" s="3">
        <f>Albuquerque!C13+'Tucson Oracle'!C13</f>
        <v>7280</v>
      </c>
      <c r="D12" s="3">
        <f>Albuquerque!D13+'Tucson Oracle'!D13</f>
        <v>8060</v>
      </c>
      <c r="E12" s="4">
        <f>Albuquerque!E13+'Tucson Oracle'!E13</f>
        <v>23400</v>
      </c>
      <c r="F12" s="3">
        <f>Albuquerque!F13+'Tucson Oracle'!F13</f>
        <v>7800</v>
      </c>
      <c r="G12" s="3">
        <f>Albuquerque!G13+'Tucson Oracle'!G13</f>
        <v>8060</v>
      </c>
      <c r="H12" s="3">
        <f>Albuquerque!H13+'Tucson Oracle'!H13</f>
        <v>7800</v>
      </c>
      <c r="I12" s="4">
        <f>Albuquerque!I13+'Tucson Oracle'!I13</f>
        <v>23660</v>
      </c>
      <c r="J12" s="3">
        <f>Albuquerque!J13+'Tucson Oracle'!J13</f>
        <v>8060</v>
      </c>
      <c r="K12" s="3">
        <f>Albuquerque!K13+'Tucson Oracle'!K13</f>
        <v>8060</v>
      </c>
      <c r="L12" s="3">
        <f>Albuquerque!L13+'Tucson Oracle'!L13</f>
        <v>7800</v>
      </c>
      <c r="M12" s="4">
        <f>Albuquerque!M13+'Tucson Oracle'!M13</f>
        <v>23920</v>
      </c>
      <c r="N12" s="3">
        <f>Albuquerque!N13+'Tucson Oracle'!N13</f>
        <v>8060</v>
      </c>
      <c r="O12" s="3">
        <f>Albuquerque!O13+'Tucson Oracle'!O13</f>
        <v>7800</v>
      </c>
      <c r="P12" s="3">
        <f>Albuquerque!P13+'Tucson Oracle'!P13</f>
        <v>8060</v>
      </c>
      <c r="Q12" s="4">
        <f>Albuquerque!Q13+'Tucson Oracle'!Q13</f>
        <v>23920</v>
      </c>
      <c r="R12" s="4">
        <f>Albuquerque!R13+'Tucson Oracle'!R13</f>
        <v>94900</v>
      </c>
      <c r="S12" s="5"/>
      <c r="T12" s="5"/>
      <c r="U12" s="5"/>
      <c r="V12" s="5"/>
      <c r="W12" s="5"/>
      <c r="X12" s="5"/>
    </row>
    <row r="13" spans="1:24" x14ac:dyDescent="0.2">
      <c r="A13" s="1">
        <v>2010</v>
      </c>
      <c r="B13" s="3">
        <f>Albuquerque!B14+'Tucson Oracle'!B14</f>
        <v>8060</v>
      </c>
      <c r="C13" s="3">
        <f>Albuquerque!C14+'Tucson Oracle'!C14</f>
        <v>7280</v>
      </c>
      <c r="D13" s="3">
        <f>Albuquerque!D14+'Tucson Oracle'!D14</f>
        <v>8060</v>
      </c>
      <c r="E13" s="4">
        <f>Albuquerque!E14+'Tucson Oracle'!E14</f>
        <v>23400</v>
      </c>
      <c r="F13" s="3">
        <f>Albuquerque!F14+'Tucson Oracle'!F14</f>
        <v>7800</v>
      </c>
      <c r="G13" s="3">
        <f>Albuquerque!G14+'Tucson Oracle'!G14</f>
        <v>8060</v>
      </c>
      <c r="H13" s="3">
        <f>Albuquerque!H14+'Tucson Oracle'!H14</f>
        <v>7800</v>
      </c>
      <c r="I13" s="4">
        <f>Albuquerque!I14+'Tucson Oracle'!I14</f>
        <v>23660</v>
      </c>
      <c r="J13" s="3">
        <f>Albuquerque!J14+'Tucson Oracle'!J14</f>
        <v>8060</v>
      </c>
      <c r="K13" s="3">
        <f>Albuquerque!K14+'Tucson Oracle'!K14</f>
        <v>8060</v>
      </c>
      <c r="L13" s="3">
        <f>Albuquerque!L14+'Tucson Oracle'!L14</f>
        <v>7800</v>
      </c>
      <c r="M13" s="4">
        <f>Albuquerque!M14+'Tucson Oracle'!M14</f>
        <v>23920</v>
      </c>
      <c r="N13" s="3">
        <f>Albuquerque!N14+'Tucson Oracle'!N14</f>
        <v>8060</v>
      </c>
      <c r="O13" s="3">
        <f>Albuquerque!O14+'Tucson Oracle'!O14</f>
        <v>7800</v>
      </c>
      <c r="P13" s="3">
        <f>Albuquerque!P14+'Tucson Oracle'!P14</f>
        <v>8060</v>
      </c>
      <c r="Q13" s="4">
        <f>Albuquerque!Q14+'Tucson Oracle'!Q14</f>
        <v>23920</v>
      </c>
      <c r="R13" s="4">
        <f>Albuquerque!R14+'Tucson Oracle'!R14</f>
        <v>94900</v>
      </c>
      <c r="S13" s="5"/>
      <c r="T13" s="5"/>
      <c r="U13" s="5"/>
      <c r="V13" s="5"/>
      <c r="W13" s="5"/>
      <c r="X13" s="5"/>
    </row>
    <row r="14" spans="1:24" x14ac:dyDescent="0.2">
      <c r="A14" s="1">
        <v>2011</v>
      </c>
      <c r="B14" s="3">
        <f>Albuquerque!B15+'Tucson Oracle'!B15</f>
        <v>8060</v>
      </c>
      <c r="C14" s="3">
        <f>Albuquerque!C15+'Tucson Oracle'!C15</f>
        <v>7280</v>
      </c>
      <c r="D14" s="3">
        <f>Albuquerque!D15+'Tucson Oracle'!D15</f>
        <v>8060</v>
      </c>
      <c r="E14" s="4">
        <f>Albuquerque!E15+'Tucson Oracle'!E15</f>
        <v>23400</v>
      </c>
      <c r="F14" s="3">
        <f>Albuquerque!F15+'Tucson Oracle'!F15</f>
        <v>7800</v>
      </c>
      <c r="G14" s="3">
        <f>Albuquerque!G15+'Tucson Oracle'!G15</f>
        <v>8060</v>
      </c>
      <c r="H14" s="3">
        <f>Albuquerque!H15+'Tucson Oracle'!H15</f>
        <v>7800</v>
      </c>
      <c r="I14" s="4">
        <f>Albuquerque!I15+'Tucson Oracle'!I15</f>
        <v>23660</v>
      </c>
      <c r="J14" s="3">
        <f>Albuquerque!J15+'Tucson Oracle'!J15</f>
        <v>8060</v>
      </c>
      <c r="K14" s="3">
        <f>Albuquerque!K15+'Tucson Oracle'!K15</f>
        <v>8060</v>
      </c>
      <c r="L14" s="3">
        <f>Albuquerque!L15+'Tucson Oracle'!L15</f>
        <v>7800</v>
      </c>
      <c r="M14" s="4">
        <f>Albuquerque!M15+'Tucson Oracle'!M15</f>
        <v>23920</v>
      </c>
      <c r="N14" s="3">
        <f>Albuquerque!N15+'Tucson Oracle'!N15</f>
        <v>8060</v>
      </c>
      <c r="O14" s="3">
        <f>Albuquerque!O15+'Tucson Oracle'!O15</f>
        <v>7800</v>
      </c>
      <c r="P14" s="3">
        <f>Albuquerque!P15+'Tucson Oracle'!P15</f>
        <v>8060</v>
      </c>
      <c r="Q14" s="4">
        <f>Albuquerque!Q15+'Tucson Oracle'!Q15</f>
        <v>23920</v>
      </c>
      <c r="R14" s="4">
        <f>Albuquerque!R15+'Tucson Oracle'!R15</f>
        <v>94900</v>
      </c>
      <c r="S14" s="5"/>
      <c r="T14" s="5"/>
      <c r="U14" s="5"/>
      <c r="V14" s="5"/>
      <c r="W14" s="5"/>
      <c r="X14" s="5"/>
    </row>
    <row r="15" spans="1:24" x14ac:dyDescent="0.2">
      <c r="A15" s="1">
        <v>2012</v>
      </c>
      <c r="B15" s="3">
        <f>Albuquerque!B16+'Tucson Oracle'!B16</f>
        <v>8060</v>
      </c>
      <c r="C15" s="3">
        <f>Albuquerque!C16+'Tucson Oracle'!C16</f>
        <v>7540</v>
      </c>
      <c r="D15" s="3">
        <f>Albuquerque!D16+'Tucson Oracle'!D16</f>
        <v>8060</v>
      </c>
      <c r="E15" s="4">
        <f>Albuquerque!E16+'Tucson Oracle'!E16</f>
        <v>23660</v>
      </c>
      <c r="F15" s="3">
        <f>Albuquerque!F16+'Tucson Oracle'!F16</f>
        <v>7800</v>
      </c>
      <c r="G15" s="3">
        <f>Albuquerque!G16+'Tucson Oracle'!G16</f>
        <v>8060</v>
      </c>
      <c r="H15" s="3">
        <f>Albuquerque!H16+'Tucson Oracle'!H16</f>
        <v>7800</v>
      </c>
      <c r="I15" s="4">
        <f>Albuquerque!I16+'Tucson Oracle'!I16</f>
        <v>23660</v>
      </c>
      <c r="J15" s="3">
        <f>Albuquerque!J16+'Tucson Oracle'!J16</f>
        <v>8060</v>
      </c>
      <c r="K15" s="3">
        <f>Albuquerque!K16+'Tucson Oracle'!K16</f>
        <v>8060</v>
      </c>
      <c r="L15" s="3">
        <f>Albuquerque!L16+'Tucson Oracle'!L16</f>
        <v>7800</v>
      </c>
      <c r="M15" s="4">
        <f>Albuquerque!M16+'Tucson Oracle'!M16</f>
        <v>23920</v>
      </c>
      <c r="N15" s="3">
        <f>Albuquerque!N16+'Tucson Oracle'!N16</f>
        <v>8060</v>
      </c>
      <c r="O15" s="3">
        <f>Albuquerque!O16+'Tucson Oracle'!O16</f>
        <v>7800</v>
      </c>
      <c r="P15" s="3">
        <f>Albuquerque!P16+'Tucson Oracle'!P16</f>
        <v>8060</v>
      </c>
      <c r="Q15" s="4">
        <f>Albuquerque!Q16+'Tucson Oracle'!Q16</f>
        <v>23920</v>
      </c>
      <c r="R15" s="4">
        <f>Albuquerque!R16+'Tucson Oracle'!R16</f>
        <v>95160</v>
      </c>
      <c r="S15" s="5"/>
      <c r="T15" s="5"/>
      <c r="U15" s="5"/>
      <c r="V15" s="5"/>
      <c r="W15" s="5"/>
      <c r="X15" s="5"/>
    </row>
    <row r="16" spans="1:24" x14ac:dyDescent="0.2">
      <c r="A16" s="1">
        <v>2013</v>
      </c>
      <c r="B16" s="3">
        <f>Albuquerque!B17+'Tucson Oracle'!B17</f>
        <v>8060</v>
      </c>
      <c r="C16" s="3">
        <f>Albuquerque!C17+'Tucson Oracle'!C17</f>
        <v>7280</v>
      </c>
      <c r="D16" s="3">
        <f>Albuquerque!D17+'Tucson Oracle'!D17</f>
        <v>8060</v>
      </c>
      <c r="E16" s="4">
        <f>Albuquerque!E17+'Tucson Oracle'!E17</f>
        <v>23400</v>
      </c>
      <c r="F16" s="3">
        <f>Albuquerque!F17+'Tucson Oracle'!F17</f>
        <v>7800</v>
      </c>
      <c r="G16" s="3">
        <f>Albuquerque!G17+'Tucson Oracle'!G17</f>
        <v>8060</v>
      </c>
      <c r="H16" s="3">
        <f>Albuquerque!H17+'Tucson Oracle'!H17</f>
        <v>7800</v>
      </c>
      <c r="I16" s="4">
        <f>Albuquerque!I17+'Tucson Oracle'!I17</f>
        <v>23660</v>
      </c>
      <c r="J16" s="3">
        <f>Albuquerque!J17+'Tucson Oracle'!J17</f>
        <v>8060</v>
      </c>
      <c r="K16" s="3">
        <f>Albuquerque!K17+'Tucson Oracle'!K17</f>
        <v>8060</v>
      </c>
      <c r="L16" s="3">
        <f>Albuquerque!L17+'Tucson Oracle'!L17</f>
        <v>7800</v>
      </c>
      <c r="M16" s="4">
        <f>Albuquerque!M17+'Tucson Oracle'!M17</f>
        <v>23920</v>
      </c>
      <c r="N16" s="3">
        <f>Albuquerque!N17+'Tucson Oracle'!N17</f>
        <v>8060</v>
      </c>
      <c r="O16" s="3">
        <f>Albuquerque!O17+'Tucson Oracle'!O17</f>
        <v>7800</v>
      </c>
      <c r="P16" s="3">
        <f>Albuquerque!P17+'Tucson Oracle'!P17</f>
        <v>8060</v>
      </c>
      <c r="Q16" s="4">
        <f>Albuquerque!Q17+'Tucson Oracle'!Q17</f>
        <v>23920</v>
      </c>
      <c r="R16" s="4">
        <f>Albuquerque!R17+'Tucson Oracle'!R17</f>
        <v>94900</v>
      </c>
      <c r="S16" s="5"/>
      <c r="T16" s="5"/>
      <c r="U16" s="5"/>
      <c r="V16" s="5"/>
      <c r="W16" s="5"/>
      <c r="X16" s="5"/>
    </row>
    <row r="17" spans="1:24" x14ac:dyDescent="0.2">
      <c r="A17" s="1">
        <v>2014</v>
      </c>
      <c r="B17" s="3">
        <f>Albuquerque!B18+'Tucson Oracle'!B18</f>
        <v>8060</v>
      </c>
      <c r="C17" s="3">
        <f>Albuquerque!C18+'Tucson Oracle'!C18</f>
        <v>7280</v>
      </c>
      <c r="D17" s="3">
        <f>Albuquerque!D18+'Tucson Oracle'!D18</f>
        <v>8060</v>
      </c>
      <c r="E17" s="4">
        <f>Albuquerque!E18+'Tucson Oracle'!E18</f>
        <v>23400</v>
      </c>
      <c r="F17" s="3">
        <f>Albuquerque!F18+'Tucson Oracle'!F18</f>
        <v>7800</v>
      </c>
      <c r="G17" s="3">
        <f>Albuquerque!G18+'Tucson Oracle'!G18</f>
        <v>8060</v>
      </c>
      <c r="H17" s="3">
        <f>Albuquerque!H18+'Tucson Oracle'!H18</f>
        <v>7800</v>
      </c>
      <c r="I17" s="4">
        <f>Albuquerque!I18+'Tucson Oracle'!I18</f>
        <v>23660</v>
      </c>
      <c r="J17" s="3">
        <f>Albuquerque!J18+'Tucson Oracle'!J18</f>
        <v>8060</v>
      </c>
      <c r="K17" s="3">
        <f>Albuquerque!K18+'Tucson Oracle'!K18</f>
        <v>8060</v>
      </c>
      <c r="L17" s="3">
        <f>Albuquerque!L18+'Tucson Oracle'!L18</f>
        <v>7800</v>
      </c>
      <c r="M17" s="4">
        <f>Albuquerque!M18+'Tucson Oracle'!M18</f>
        <v>23920</v>
      </c>
      <c r="N17" s="3">
        <f>Albuquerque!N18+'Tucson Oracle'!N18</f>
        <v>8060</v>
      </c>
      <c r="O17" s="3">
        <f>Albuquerque!O18+'Tucson Oracle'!O18</f>
        <v>7800</v>
      </c>
      <c r="P17" s="3">
        <f>Albuquerque!P18+'Tucson Oracle'!P18</f>
        <v>8060</v>
      </c>
      <c r="Q17" s="4">
        <f>Albuquerque!Q18+'Tucson Oracle'!Q18</f>
        <v>23920</v>
      </c>
      <c r="R17" s="4">
        <f>Albuquerque!R18+'Tucson Oracle'!R18</f>
        <v>94900</v>
      </c>
      <c r="S17" s="5"/>
      <c r="T17" s="5"/>
      <c r="U17" s="5"/>
      <c r="V17" s="5"/>
      <c r="W17" s="5"/>
      <c r="X17" s="5"/>
    </row>
    <row r="18" spans="1:24" x14ac:dyDescent="0.2">
      <c r="A18" s="1">
        <v>2015</v>
      </c>
      <c r="B18" s="3">
        <f>Albuquerque!B19+'Tucson Oracle'!B19</f>
        <v>8060</v>
      </c>
      <c r="C18" s="3">
        <f>Albuquerque!C19+'Tucson Oracle'!C19</f>
        <v>7280</v>
      </c>
      <c r="D18" s="3">
        <f>Albuquerque!D19+'Tucson Oracle'!D19</f>
        <v>8060</v>
      </c>
      <c r="E18" s="4">
        <f>Albuquerque!E19+'Tucson Oracle'!E19</f>
        <v>23400</v>
      </c>
      <c r="F18" s="3">
        <f>Albuquerque!F19+'Tucson Oracle'!F19</f>
        <v>7800</v>
      </c>
      <c r="G18" s="3">
        <f>Albuquerque!G19+'Tucson Oracle'!G19</f>
        <v>8060</v>
      </c>
      <c r="H18" s="3">
        <f>Albuquerque!H19+'Tucson Oracle'!H19</f>
        <v>7800</v>
      </c>
      <c r="I18" s="4">
        <f>Albuquerque!I19+'Tucson Oracle'!I19</f>
        <v>23660</v>
      </c>
      <c r="J18" s="3">
        <f>Albuquerque!J19+'Tucson Oracle'!J19</f>
        <v>8060</v>
      </c>
      <c r="K18" s="3">
        <f>Albuquerque!K19+'Tucson Oracle'!K19</f>
        <v>8060</v>
      </c>
      <c r="L18" s="3">
        <f>Albuquerque!L19+'Tucson Oracle'!L19</f>
        <v>7800</v>
      </c>
      <c r="M18" s="4">
        <f>Albuquerque!M19+'Tucson Oracle'!M19</f>
        <v>23920</v>
      </c>
      <c r="N18" s="3">
        <f>Albuquerque!N19+'Tucson Oracle'!N19</f>
        <v>8060</v>
      </c>
      <c r="O18" s="3">
        <f>Albuquerque!O19+'Tucson Oracle'!O19</f>
        <v>7800</v>
      </c>
      <c r="P18" s="3">
        <f>Albuquerque!P19+'Tucson Oracle'!P19</f>
        <v>8060</v>
      </c>
      <c r="Q18" s="4">
        <f>Albuquerque!Q19+'Tucson Oracle'!Q19</f>
        <v>23920</v>
      </c>
      <c r="R18" s="4">
        <f>Albuquerque!R19+'Tucson Oracle'!R19</f>
        <v>94900</v>
      </c>
      <c r="S18" s="5"/>
      <c r="T18" s="5"/>
      <c r="U18" s="5"/>
      <c r="V18" s="5"/>
      <c r="W18" s="5"/>
      <c r="X18" s="5"/>
    </row>
    <row r="19" spans="1:24" x14ac:dyDescent="0.2">
      <c r="A19" s="1">
        <v>2016</v>
      </c>
      <c r="B19" s="3">
        <f>Albuquerque!B20+'Tucson Oracle'!B20</f>
        <v>8060</v>
      </c>
      <c r="C19" s="3">
        <f>Albuquerque!C20+'Tucson Oracle'!C20</f>
        <v>7540</v>
      </c>
      <c r="D19" s="3">
        <f>Albuquerque!D20+'Tucson Oracle'!D20</f>
        <v>8029</v>
      </c>
      <c r="E19" s="4">
        <f>Albuquerque!E20+'Tucson Oracle'!E20</f>
        <v>23629</v>
      </c>
      <c r="F19" s="3">
        <f>Albuquerque!F20+'Tucson Oracle'!F20</f>
        <v>7770</v>
      </c>
      <c r="G19" s="3">
        <f>Albuquerque!G20+'Tucson Oracle'!G20</f>
        <v>8029</v>
      </c>
      <c r="H19" s="3">
        <f>Albuquerque!H20+'Tucson Oracle'!H20</f>
        <v>7770</v>
      </c>
      <c r="I19" s="4">
        <f>Albuquerque!I20+'Tucson Oracle'!I20</f>
        <v>23569</v>
      </c>
      <c r="J19" s="3">
        <f>Albuquerque!J20+'Tucson Oracle'!J20</f>
        <v>8029</v>
      </c>
      <c r="K19" s="3">
        <f>Albuquerque!K20+'Tucson Oracle'!K20</f>
        <v>8029</v>
      </c>
      <c r="L19" s="3">
        <f>Albuquerque!L20+'Tucson Oracle'!L20</f>
        <v>7758</v>
      </c>
      <c r="M19" s="4">
        <f>Albuquerque!M20+'Tucson Oracle'!M20</f>
        <v>23816</v>
      </c>
      <c r="N19" s="3">
        <f>Albuquerque!N20+'Tucson Oracle'!N20</f>
        <v>7998</v>
      </c>
      <c r="O19" s="3">
        <f>Albuquerque!O20+'Tucson Oracle'!O20</f>
        <v>7740</v>
      </c>
      <c r="P19" s="3">
        <f>Albuquerque!P20+'Tucson Oracle'!P20</f>
        <v>7998</v>
      </c>
      <c r="Q19" s="4">
        <f>Albuquerque!Q20+'Tucson Oracle'!Q20</f>
        <v>23736</v>
      </c>
      <c r="R19" s="4">
        <f>Albuquerque!R20+'Tucson Oracle'!R20</f>
        <v>94750</v>
      </c>
      <c r="S19" s="5"/>
      <c r="T19" s="5"/>
      <c r="U19" s="5"/>
      <c r="V19" s="5"/>
      <c r="W19" s="5"/>
      <c r="X19" s="5"/>
    </row>
    <row r="20" spans="1:24" x14ac:dyDescent="0.2">
      <c r="A20" s="1">
        <v>2017</v>
      </c>
      <c r="B20" s="3">
        <f>Albuquerque!B21+'Tucson Oracle'!B21</f>
        <v>7998</v>
      </c>
      <c r="C20" s="3">
        <f>Albuquerque!C21+'Tucson Oracle'!C21</f>
        <v>7224</v>
      </c>
      <c r="D20" s="3">
        <f>Albuquerque!D21+'Tucson Oracle'!D21</f>
        <v>7998</v>
      </c>
      <c r="E20" s="4">
        <f>Albuquerque!E21+'Tucson Oracle'!E21</f>
        <v>23220</v>
      </c>
      <c r="F20" s="3">
        <f>Albuquerque!F21+'Tucson Oracle'!F21</f>
        <v>7740</v>
      </c>
      <c r="G20" s="3">
        <f>Albuquerque!G21+'Tucson Oracle'!G21</f>
        <v>7998</v>
      </c>
      <c r="H20" s="3">
        <f>Albuquerque!H21+'Tucson Oracle'!H21</f>
        <v>7740</v>
      </c>
      <c r="I20" s="4">
        <f>Albuquerque!I21+'Tucson Oracle'!I21</f>
        <v>23478</v>
      </c>
      <c r="J20" s="3">
        <f>Albuquerque!J21+'Tucson Oracle'!J21</f>
        <v>7998</v>
      </c>
      <c r="K20" s="3">
        <f>Albuquerque!K21+'Tucson Oracle'!K21</f>
        <v>7998</v>
      </c>
      <c r="L20" s="3">
        <f>Albuquerque!L21+'Tucson Oracle'!L21</f>
        <v>7740</v>
      </c>
      <c r="M20" s="4">
        <f>Albuquerque!M21+'Tucson Oracle'!M21</f>
        <v>23736</v>
      </c>
      <c r="N20" s="3">
        <f>Albuquerque!N21+'Tucson Oracle'!N21</f>
        <v>7998</v>
      </c>
      <c r="O20" s="3">
        <f>Albuquerque!O21+'Tucson Oracle'!O21</f>
        <v>7740</v>
      </c>
      <c r="P20" s="3">
        <f>Albuquerque!P21+'Tucson Oracle'!P21</f>
        <v>7998</v>
      </c>
      <c r="Q20" s="4">
        <f>Albuquerque!Q21+'Tucson Oracle'!Q21</f>
        <v>23736</v>
      </c>
      <c r="R20" s="4">
        <f>Albuquerque!R21+'Tucson Oracle'!R21</f>
        <v>94170</v>
      </c>
      <c r="S20" s="5"/>
      <c r="T20" s="5"/>
      <c r="U20" s="5"/>
      <c r="V20" s="5"/>
      <c r="W20" s="5"/>
      <c r="X20" s="5"/>
    </row>
    <row r="21" spans="1:24" x14ac:dyDescent="0.2">
      <c r="A21" s="1">
        <v>2018</v>
      </c>
      <c r="B21" s="3">
        <f>Albuquerque!B22+'Tucson Oracle'!B22</f>
        <v>7998</v>
      </c>
      <c r="C21" s="3">
        <f>Albuquerque!C22+'Tucson Oracle'!C22</f>
        <v>7224</v>
      </c>
      <c r="D21" s="3">
        <f>Albuquerque!D22+'Tucson Oracle'!D22</f>
        <v>7998</v>
      </c>
      <c r="E21" s="4">
        <f>Albuquerque!E22+'Tucson Oracle'!E22</f>
        <v>23220</v>
      </c>
      <c r="F21" s="3">
        <f>Albuquerque!F22+'Tucson Oracle'!F22</f>
        <v>7740</v>
      </c>
      <c r="G21" s="3">
        <f>Albuquerque!G22+'Tucson Oracle'!G22</f>
        <v>8184</v>
      </c>
      <c r="H21" s="3">
        <f>Albuquerque!H22+'Tucson Oracle'!H22</f>
        <v>7920</v>
      </c>
      <c r="I21" s="4">
        <f>Albuquerque!I22+'Tucson Oracle'!I22</f>
        <v>23844</v>
      </c>
      <c r="J21" s="3">
        <f>Albuquerque!J22+'Tucson Oracle'!J22</f>
        <v>8184</v>
      </c>
      <c r="K21" s="3">
        <f>Albuquerque!K22+'Tucson Oracle'!K22</f>
        <v>8184</v>
      </c>
      <c r="L21" s="3">
        <f>Albuquerque!L22+'Tucson Oracle'!L22</f>
        <v>7920</v>
      </c>
      <c r="M21" s="4">
        <f>Albuquerque!M22+'Tucson Oracle'!M22</f>
        <v>24288</v>
      </c>
      <c r="N21" s="3">
        <f>Albuquerque!N22+'Tucson Oracle'!N22</f>
        <v>8184</v>
      </c>
      <c r="O21" s="3">
        <f>Albuquerque!O22+'Tucson Oracle'!O22</f>
        <v>7920</v>
      </c>
      <c r="P21" s="3">
        <f>Albuquerque!P22+'Tucson Oracle'!P22</f>
        <v>8184</v>
      </c>
      <c r="Q21" s="4">
        <f>Albuquerque!Q22+'Tucson Oracle'!Q22</f>
        <v>24288</v>
      </c>
      <c r="R21" s="4">
        <f>Albuquerque!R22+'Tucson Oracle'!R22</f>
        <v>95640</v>
      </c>
      <c r="S21" s="5"/>
      <c r="T21" s="5"/>
      <c r="U21" s="5"/>
      <c r="V21" s="5"/>
      <c r="W21" s="5"/>
      <c r="X21" s="5"/>
    </row>
    <row r="22" spans="1:24" x14ac:dyDescent="0.2">
      <c r="A22" s="1">
        <v>2019</v>
      </c>
      <c r="B22" s="3">
        <f>Albuquerque!B23+'Tucson Oracle'!B23</f>
        <v>8184</v>
      </c>
      <c r="C22" s="3">
        <f>Albuquerque!C23+'Tucson Oracle'!C23</f>
        <v>7476</v>
      </c>
      <c r="D22" s="3">
        <f>Albuquerque!D23+'Tucson Oracle'!D23</f>
        <v>8277</v>
      </c>
      <c r="E22" s="4">
        <f>Albuquerque!E23+'Tucson Oracle'!E23</f>
        <v>23937</v>
      </c>
      <c r="F22" s="3">
        <f>Albuquerque!F23+'Tucson Oracle'!F23</f>
        <v>8010</v>
      </c>
      <c r="G22" s="3">
        <f>Albuquerque!G23+'Tucson Oracle'!G23</f>
        <v>8184</v>
      </c>
      <c r="H22" s="3">
        <f>Albuquerque!H23+'Tucson Oracle'!H23</f>
        <v>7920</v>
      </c>
      <c r="I22" s="4">
        <f>Albuquerque!I23+'Tucson Oracle'!I23</f>
        <v>24114</v>
      </c>
      <c r="J22" s="3">
        <f>Albuquerque!J23+'Tucson Oracle'!J23</f>
        <v>8184</v>
      </c>
      <c r="K22" s="3">
        <f>Albuquerque!K23+'Tucson Oracle'!K23</f>
        <v>8184</v>
      </c>
      <c r="L22" s="78">
        <f>Albuquerque!L23+'Tucson Oracle'!L23</f>
        <v>7920</v>
      </c>
      <c r="M22" s="4">
        <f>Albuquerque!M23+'Tucson Oracle'!M23</f>
        <v>24288</v>
      </c>
      <c r="N22" s="3">
        <f>Albuquerque!N23+'Tucson Oracle'!N23</f>
        <v>8276.9513844866451</v>
      </c>
      <c r="O22" s="3">
        <f>Albuquerque!O23+'Tucson Oracle'!O23</f>
        <v>8010.1332073625454</v>
      </c>
      <c r="P22" s="3">
        <f>Albuquerque!P23+'Tucson Oracle'!P23</f>
        <v>8276.5000648164132</v>
      </c>
      <c r="Q22" s="4">
        <f>Albuquerque!Q23+'Tucson Oracle'!Q23</f>
        <v>24563.584656665604</v>
      </c>
      <c r="R22" s="4">
        <f>Albuquerque!R23+'Tucson Oracle'!R23</f>
        <v>96902.584656665611</v>
      </c>
      <c r="S22" s="5"/>
      <c r="T22" s="5"/>
      <c r="U22" s="5"/>
      <c r="V22" s="5"/>
      <c r="W22" s="5"/>
      <c r="X22" s="5"/>
    </row>
    <row r="23" spans="1:24" x14ac:dyDescent="0.2">
      <c r="A23" s="1">
        <v>2020</v>
      </c>
      <c r="B23" s="102">
        <f>Albuquerque!B24+'Tucson Oracle'!B24</f>
        <v>8370</v>
      </c>
      <c r="C23" s="102">
        <f>Albuquerque!C24+'Tucson Oracle'!C24</f>
        <v>7830</v>
      </c>
      <c r="D23" s="102">
        <f>Albuquerque!D24+'Tucson Oracle'!D24</f>
        <v>8370</v>
      </c>
      <c r="E23" s="63">
        <f>Albuquerque!E24+'Tucson Oracle'!E24</f>
        <v>24570</v>
      </c>
      <c r="F23" s="102">
        <f>Albuquerque!F24+'Tucson Oracle'!F24</f>
        <v>8100</v>
      </c>
      <c r="G23" s="102">
        <f>Albuquerque!G24+'Tucson Oracle'!G24</f>
        <v>8370</v>
      </c>
      <c r="H23" s="102">
        <f>Albuquerque!H24+'Tucson Oracle'!H24</f>
        <v>8100</v>
      </c>
      <c r="I23" s="63">
        <f>Albuquerque!I24+'Tucson Oracle'!I24</f>
        <v>24570</v>
      </c>
      <c r="J23" s="102">
        <f>Albuquerque!J24+'Tucson Oracle'!J24</f>
        <v>8370</v>
      </c>
      <c r="K23" s="102">
        <f>Albuquerque!K24+'Tucson Oracle'!K24</f>
        <v>8370</v>
      </c>
      <c r="L23" s="102">
        <f>Albuquerque!L24+'Tucson Oracle'!L24</f>
        <v>8100</v>
      </c>
      <c r="M23" s="63">
        <f>Albuquerque!M24+'Tucson Oracle'!M24</f>
        <v>24840</v>
      </c>
      <c r="N23" s="102">
        <f>Albuquerque!N24+'Tucson Oracle'!N24</f>
        <v>8369.8246539222164</v>
      </c>
      <c r="O23" s="102">
        <f>Albuquerque!O24+'Tucson Oracle'!O24</f>
        <v>8100.2516506789589</v>
      </c>
      <c r="P23" s="102">
        <f>Albuquerque!P24+'Tucson Oracle'!P24</f>
        <v>8369.8246539222164</v>
      </c>
      <c r="Q23" s="63">
        <f>Albuquerque!Q24+'Tucson Oracle'!Q24</f>
        <v>24839.900958523391</v>
      </c>
      <c r="R23" s="63">
        <f>Albuquerque!R24+'Tucson Oracle'!R24</f>
        <v>98819.900958523387</v>
      </c>
      <c r="S23" s="5"/>
      <c r="T23" s="5"/>
      <c r="U23" s="5"/>
      <c r="V23" s="5"/>
      <c r="W23" s="5"/>
      <c r="X23" s="5"/>
    </row>
    <row r="24" spans="1:24" x14ac:dyDescent="0.2">
      <c r="A24" s="1">
        <v>2021</v>
      </c>
      <c r="B24" s="102">
        <f>Albuquerque!B25+'Tucson Oracle'!B25</f>
        <v>8370</v>
      </c>
      <c r="C24" s="102">
        <f>Albuquerque!C25+'Tucson Oracle'!C25</f>
        <v>7560</v>
      </c>
      <c r="D24" s="102">
        <f>Albuquerque!D25+'Tucson Oracle'!D25</f>
        <v>8370</v>
      </c>
      <c r="E24" s="63">
        <f>Albuquerque!E25+'Tucson Oracle'!E25</f>
        <v>24300</v>
      </c>
      <c r="F24" s="102">
        <f>Albuquerque!F25+'Tucson Oracle'!F25</f>
        <v>8100</v>
      </c>
      <c r="G24" s="102">
        <f>Albuquerque!G25+'Tucson Oracle'!G25</f>
        <v>8370</v>
      </c>
      <c r="H24" s="102">
        <f>Albuquerque!H25+'Tucson Oracle'!H25</f>
        <v>8100</v>
      </c>
      <c r="I24" s="63">
        <f>Albuquerque!I25+'Tucson Oracle'!I25</f>
        <v>24570</v>
      </c>
      <c r="J24" s="102">
        <f>Albuquerque!J25+'Tucson Oracle'!J25</f>
        <v>8370</v>
      </c>
      <c r="K24" s="102">
        <f>Albuquerque!K25+'Tucson Oracle'!K25</f>
        <v>8370</v>
      </c>
      <c r="L24" s="102">
        <f>Albuquerque!L25+'Tucson Oracle'!L25</f>
        <v>8100</v>
      </c>
      <c r="M24" s="63">
        <f>Albuquerque!M25+'Tucson Oracle'!M25</f>
        <v>24840</v>
      </c>
      <c r="N24" s="102">
        <f>Albuquerque!N25+'Tucson Oracle'!N25</f>
        <v>8369.8246539222164</v>
      </c>
      <c r="O24" s="102">
        <f>Albuquerque!O25+'Tucson Oracle'!O25</f>
        <v>8100.2516506789589</v>
      </c>
      <c r="P24" s="102">
        <f>Albuquerque!P25+'Tucson Oracle'!P25</f>
        <v>8370</v>
      </c>
      <c r="Q24" s="63">
        <f>Albuquerque!Q25+'Tucson Oracle'!Q25</f>
        <v>24840.076304601174</v>
      </c>
      <c r="R24" s="63">
        <f>Albuquerque!R25+'Tucson Oracle'!R25</f>
        <v>98550.076304601171</v>
      </c>
      <c r="S24" s="5"/>
      <c r="T24" s="5"/>
      <c r="U24" s="5"/>
      <c r="V24" s="5"/>
      <c r="W24" s="5"/>
      <c r="X24" s="5"/>
    </row>
    <row r="25" spans="1:24" x14ac:dyDescent="0.2">
      <c r="A25" s="46">
        <v>2022</v>
      </c>
      <c r="B25" s="49">
        <f>Albuquerque!B26+'Tucson Oracle'!B26</f>
        <v>8370</v>
      </c>
      <c r="C25" s="49">
        <f>Albuquerque!C26+'Tucson Oracle'!C26</f>
        <v>7560</v>
      </c>
      <c r="D25" s="49">
        <f>Albuquerque!D26+'Tucson Oracle'!D26</f>
        <v>8370</v>
      </c>
      <c r="E25" s="50">
        <f t="shared" ref="E25" si="0">SUM(B25:D25)</f>
        <v>24300</v>
      </c>
      <c r="F25" s="49">
        <f>Albuquerque!F26+'Tucson Oracle'!F26</f>
        <v>8100</v>
      </c>
      <c r="G25" s="49">
        <f>Albuquerque!G26+'Tucson Oracle'!G26</f>
        <v>8370</v>
      </c>
      <c r="H25" s="49">
        <f>Albuquerque!H26+'Tucson Oracle'!H26</f>
        <v>8100</v>
      </c>
      <c r="I25" s="50">
        <f t="shared" ref="I25" si="1">SUM(F25:H25)</f>
        <v>24570</v>
      </c>
      <c r="J25" s="49">
        <f>Albuquerque!J26+'Tucson Oracle'!J26</f>
        <v>8370</v>
      </c>
      <c r="K25" s="49">
        <f>Albuquerque!K26+'Tucson Oracle'!K26</f>
        <v>8370</v>
      </c>
      <c r="L25" s="49">
        <f>Albuquerque!L26+'Tucson Oracle'!L26</f>
        <v>8100</v>
      </c>
      <c r="M25" s="50">
        <f t="shared" ref="M25" si="2">SUM(J25:L25)</f>
        <v>24840</v>
      </c>
      <c r="N25" s="49">
        <f>Albuquerque!N26+'Tucson Oracle'!N26</f>
        <v>8369.8246539222164</v>
      </c>
      <c r="O25" s="124">
        <f>Albuquerque!O26+'Tucson Oracle'!O26</f>
        <v>8100.2516506789589</v>
      </c>
      <c r="P25" s="124">
        <f>Albuquerque!P26+'Tucson Oracle'!P26</f>
        <v>8369.8246539222164</v>
      </c>
      <c r="Q25" s="125">
        <f t="shared" ref="Q25" si="3">SUM(N25:P25)</f>
        <v>24839.900958523391</v>
      </c>
      <c r="R25" s="126">
        <f t="shared" ref="R25" si="4">SUM(E25+I25+M25+Q25)</f>
        <v>98549.900958523387</v>
      </c>
      <c r="S25" s="26"/>
    </row>
    <row r="26" spans="1:24" x14ac:dyDescent="0.2">
      <c r="A26" s="40">
        <v>2023</v>
      </c>
      <c r="B26" s="104">
        <f>Albuquerque!B27+'Tucson Oracle'!B27</f>
        <v>8370</v>
      </c>
      <c r="C26" s="115">
        <f>Albuquerque!C27+'Tucson Oracle'!C27</f>
        <v>7560</v>
      </c>
      <c r="D26" s="115">
        <f>Albuquerque!D27+'Tucson Oracle'!D27</f>
        <v>8370</v>
      </c>
      <c r="E26" s="116">
        <f t="shared" ref="E26" si="5">SUM(B26:D26)</f>
        <v>24300</v>
      </c>
      <c r="F26" s="115">
        <f>Albuquerque!F27+'Tucson Oracle'!F27</f>
        <v>8100</v>
      </c>
      <c r="G26" s="115">
        <f>Albuquerque!G27+'Tucson Oracle'!G27</f>
        <v>8370</v>
      </c>
      <c r="H26" s="115">
        <f>Albuquerque!H27+'Tucson Oracle'!H27</f>
        <v>8100</v>
      </c>
      <c r="I26" s="116">
        <f t="shared" ref="I26" si="6">SUM(F26:H26)</f>
        <v>24570</v>
      </c>
      <c r="J26" s="115">
        <f>Albuquerque!J27+'Tucson Oracle'!J27</f>
        <v>8370</v>
      </c>
      <c r="K26" s="115">
        <f>Albuquerque!K27+'Tucson Oracle'!K27</f>
        <v>8370</v>
      </c>
      <c r="L26" s="115">
        <f>Albuquerque!L27+'Tucson Oracle'!L27</f>
        <v>8100</v>
      </c>
      <c r="M26" s="116">
        <f t="shared" ref="M26" si="7">SUM(J26:L26)</f>
        <v>24840</v>
      </c>
      <c r="N26" s="115">
        <f>Albuquerque!N27+'Tucson Oracle'!N27</f>
        <v>8369.8246539222164</v>
      </c>
      <c r="O26" s="115">
        <f>Albuquerque!O27+'Tucson Oracle'!O27</f>
        <v>8100.2516506789589</v>
      </c>
      <c r="P26" s="115">
        <f>Albuquerque!P27+'Tucson Oracle'!P27</f>
        <v>8369.8246539222164</v>
      </c>
      <c r="Q26" s="116">
        <f t="shared" ref="Q26" si="8">SUM(N26:P26)</f>
        <v>24839.900958523391</v>
      </c>
      <c r="R26" s="117">
        <f t="shared" ref="R26" si="9">SUM(E26+I26+M26+Q26)</f>
        <v>98549.900958523387</v>
      </c>
      <c r="S26" s="26"/>
    </row>
    <row r="27" spans="1:24" x14ac:dyDescent="0.2">
      <c r="B27" s="102"/>
      <c r="C27" s="102"/>
      <c r="D27" s="102"/>
      <c r="E27" s="63"/>
      <c r="F27" s="102"/>
      <c r="G27" s="102"/>
      <c r="H27" s="102"/>
      <c r="I27" s="63"/>
      <c r="J27" s="102"/>
      <c r="K27" s="102"/>
      <c r="L27" s="102"/>
      <c r="M27" s="63"/>
      <c r="N27" s="102"/>
      <c r="O27" s="102"/>
      <c r="P27" s="102"/>
      <c r="Q27" s="63"/>
      <c r="R27" s="63"/>
      <c r="S27" s="5"/>
      <c r="T27" s="5"/>
      <c r="U27" s="5"/>
      <c r="V27" s="5"/>
      <c r="W27" s="5"/>
      <c r="X27" s="5"/>
    </row>
    <row r="28" spans="1:24" x14ac:dyDescent="0.2">
      <c r="A28" s="59" t="s">
        <v>1</v>
      </c>
      <c r="B28" s="5"/>
      <c r="C28" s="5"/>
      <c r="D28" s="5"/>
      <c r="E28" s="6"/>
      <c r="F28" s="5"/>
      <c r="G28" s="7"/>
      <c r="H28" s="5"/>
      <c r="I28" s="6"/>
      <c r="J28" s="5"/>
      <c r="K28" s="5"/>
      <c r="L28" s="5"/>
      <c r="M28" s="6"/>
      <c r="N28" s="5"/>
      <c r="O28" s="5"/>
      <c r="P28" s="5"/>
      <c r="Q28" s="6"/>
      <c r="R28" s="6"/>
      <c r="S28" s="5"/>
      <c r="T28" s="5"/>
      <c r="U28" s="5"/>
      <c r="V28" s="5"/>
      <c r="W28" s="5"/>
      <c r="X28" s="5"/>
    </row>
    <row r="29" spans="1:24" x14ac:dyDescent="0.2">
      <c r="A29" s="1">
        <v>2002</v>
      </c>
      <c r="B29" s="3">
        <f>Albuquerque!B30+'Tucson Oracle'!B30</f>
        <v>5658</v>
      </c>
      <c r="C29" s="3">
        <f>Albuquerque!C30+'Tucson Oracle'!C30</f>
        <v>5742</v>
      </c>
      <c r="D29" s="3">
        <f>Albuquerque!D30+'Tucson Oracle'!D30</f>
        <v>6728</v>
      </c>
      <c r="E29" s="4">
        <f>Albuquerque!E30+'Tucson Oracle'!E30</f>
        <v>18128</v>
      </c>
      <c r="F29" s="3">
        <f>Albuquerque!F30+'Tucson Oracle'!F30</f>
        <v>5771</v>
      </c>
      <c r="G29" s="3">
        <f>Albuquerque!G30+'Tucson Oracle'!G30</f>
        <v>6653</v>
      </c>
      <c r="H29" s="3">
        <f>Albuquerque!H30+'Tucson Oracle'!H30</f>
        <v>6128</v>
      </c>
      <c r="I29" s="4">
        <f>Albuquerque!I30+'Tucson Oracle'!I30</f>
        <v>18552</v>
      </c>
      <c r="J29" s="3">
        <f>Albuquerque!J30+'Tucson Oracle'!J30</f>
        <v>4481</v>
      </c>
      <c r="K29" s="3">
        <f>Albuquerque!K30+'Tucson Oracle'!K30</f>
        <v>5299</v>
      </c>
      <c r="L29" s="3">
        <f>Albuquerque!L30+'Tucson Oracle'!L30</f>
        <v>4564</v>
      </c>
      <c r="M29" s="4">
        <f>Albuquerque!M30+'Tucson Oracle'!M30</f>
        <v>14344</v>
      </c>
      <c r="N29" s="3">
        <f>Albuquerque!N30+'Tucson Oracle'!N30</f>
        <v>5192</v>
      </c>
      <c r="O29" s="3">
        <f>Albuquerque!O30+'Tucson Oracle'!O30</f>
        <v>5158</v>
      </c>
      <c r="P29" s="3">
        <f>Albuquerque!P30+'Tucson Oracle'!P30</f>
        <v>5027</v>
      </c>
      <c r="Q29" s="4">
        <f>Albuquerque!Q30+'Tucson Oracle'!Q30</f>
        <v>15377</v>
      </c>
      <c r="R29" s="4">
        <f>Albuquerque!R30+'Tucson Oracle'!R30</f>
        <v>66401</v>
      </c>
      <c r="S29" s="5"/>
      <c r="T29" s="5"/>
      <c r="U29" s="5"/>
      <c r="V29" s="5"/>
      <c r="W29" s="5"/>
      <c r="X29" s="5"/>
    </row>
    <row r="30" spans="1:24" x14ac:dyDescent="0.2">
      <c r="A30" s="1">
        <v>2003</v>
      </c>
      <c r="B30" s="3">
        <f>Albuquerque!B31+'Tucson Oracle'!B31</f>
        <v>5161</v>
      </c>
      <c r="C30" s="3">
        <f>Albuquerque!C31+'Tucson Oracle'!C31</f>
        <v>6003</v>
      </c>
      <c r="D30" s="3">
        <f>Albuquerque!D31+'Tucson Oracle'!D31</f>
        <v>6657</v>
      </c>
      <c r="E30" s="4">
        <f>Albuquerque!E31+'Tucson Oracle'!E31</f>
        <v>17821</v>
      </c>
      <c r="F30" s="3">
        <f>Albuquerque!F31+'Tucson Oracle'!F31</f>
        <v>5999</v>
      </c>
      <c r="G30" s="3">
        <f>Albuquerque!G31+'Tucson Oracle'!G31</f>
        <v>5699</v>
      </c>
      <c r="H30" s="3">
        <f>Albuquerque!H31+'Tucson Oracle'!H31</f>
        <v>4823</v>
      </c>
      <c r="I30" s="4">
        <f>Albuquerque!I31+'Tucson Oracle'!I31</f>
        <v>16521</v>
      </c>
      <c r="J30" s="3">
        <f>Albuquerque!J31+'Tucson Oracle'!J31</f>
        <v>5120</v>
      </c>
      <c r="K30" s="3">
        <f>Albuquerque!K31+'Tucson Oracle'!K31</f>
        <v>4761</v>
      </c>
      <c r="L30" s="3">
        <f>Albuquerque!L31+'Tucson Oracle'!L31</f>
        <v>4732</v>
      </c>
      <c r="M30" s="4">
        <f>Albuquerque!M31+'Tucson Oracle'!M31</f>
        <v>14613</v>
      </c>
      <c r="N30" s="3">
        <f>Albuquerque!N31+'Tucson Oracle'!N31</f>
        <v>6225</v>
      </c>
      <c r="O30" s="3">
        <f>Albuquerque!O31+'Tucson Oracle'!O31</f>
        <v>5870</v>
      </c>
      <c r="P30" s="3">
        <f>Albuquerque!P31+'Tucson Oracle'!P31</f>
        <v>5134</v>
      </c>
      <c r="Q30" s="4">
        <f>Albuquerque!Q31+'Tucson Oracle'!Q31</f>
        <v>17229</v>
      </c>
      <c r="R30" s="4">
        <f>Albuquerque!R31+'Tucson Oracle'!R31</f>
        <v>66184</v>
      </c>
      <c r="S30" s="5"/>
      <c r="T30" s="5"/>
      <c r="U30" s="5"/>
      <c r="V30" s="5"/>
      <c r="W30" s="5"/>
      <c r="X30" s="5"/>
    </row>
    <row r="31" spans="1:24" x14ac:dyDescent="0.2">
      <c r="A31" s="1">
        <v>2004</v>
      </c>
      <c r="B31" s="3">
        <f>Albuquerque!B32+'Tucson Oracle'!B32</f>
        <v>4904</v>
      </c>
      <c r="C31" s="3">
        <f>Albuquerque!C32+'Tucson Oracle'!C32</f>
        <v>6188</v>
      </c>
      <c r="D31" s="3">
        <f>Albuquerque!D32+'Tucson Oracle'!D32</f>
        <v>6919</v>
      </c>
      <c r="E31" s="4">
        <f>Albuquerque!E32+'Tucson Oracle'!E32</f>
        <v>18011</v>
      </c>
      <c r="F31" s="3">
        <f>Albuquerque!F32+'Tucson Oracle'!F32</f>
        <v>5997</v>
      </c>
      <c r="G31" s="3">
        <f>Albuquerque!G32+'Tucson Oracle'!G32</f>
        <v>6058</v>
      </c>
      <c r="H31" s="3">
        <f>Albuquerque!H32+'Tucson Oracle'!H32</f>
        <v>5140</v>
      </c>
      <c r="I31" s="4">
        <f>Albuquerque!I32+'Tucson Oracle'!I32</f>
        <v>17195</v>
      </c>
      <c r="J31" s="3">
        <f>Albuquerque!J32+'Tucson Oracle'!J32</f>
        <v>4471</v>
      </c>
      <c r="K31" s="3">
        <f>Albuquerque!K32+'Tucson Oracle'!K32</f>
        <v>4369</v>
      </c>
      <c r="L31" s="3">
        <f>Albuquerque!L32+'Tucson Oracle'!L32</f>
        <v>4175</v>
      </c>
      <c r="M31" s="4">
        <f>Albuquerque!M32+'Tucson Oracle'!M32</f>
        <v>13015</v>
      </c>
      <c r="N31" s="3">
        <f>Albuquerque!N32+'Tucson Oracle'!N32</f>
        <v>5524</v>
      </c>
      <c r="O31" s="3">
        <f>Albuquerque!O32+'Tucson Oracle'!O32</f>
        <v>5684</v>
      </c>
      <c r="P31" s="3">
        <f>Albuquerque!P32+'Tucson Oracle'!P32</f>
        <v>5072</v>
      </c>
      <c r="Q31" s="4">
        <f>Albuquerque!Q32+'Tucson Oracle'!Q32</f>
        <v>16280</v>
      </c>
      <c r="R31" s="4">
        <f>Albuquerque!R32+'Tucson Oracle'!R32</f>
        <v>64501</v>
      </c>
      <c r="S31" s="5"/>
      <c r="T31" s="5"/>
      <c r="U31" s="5"/>
      <c r="V31" s="5"/>
      <c r="W31" s="5"/>
      <c r="X31" s="5"/>
    </row>
    <row r="32" spans="1:24" x14ac:dyDescent="0.2">
      <c r="A32" s="1">
        <v>2005</v>
      </c>
      <c r="B32" s="3">
        <f>Albuquerque!B33+'Tucson Oracle'!B33</f>
        <v>4945</v>
      </c>
      <c r="C32" s="3">
        <f>Albuquerque!C33+'Tucson Oracle'!C33</f>
        <v>5997</v>
      </c>
      <c r="D32" s="3">
        <f>Albuquerque!D33+'Tucson Oracle'!D33</f>
        <v>7143</v>
      </c>
      <c r="E32" s="4">
        <f>Albuquerque!E33+'Tucson Oracle'!E33</f>
        <v>18085</v>
      </c>
      <c r="F32" s="3">
        <f>Albuquerque!F33+'Tucson Oracle'!F33</f>
        <v>5771</v>
      </c>
      <c r="G32" s="3">
        <f>Albuquerque!G33+'Tucson Oracle'!G33</f>
        <v>5719</v>
      </c>
      <c r="H32" s="3">
        <f>Albuquerque!H33+'Tucson Oracle'!H33</f>
        <v>5671</v>
      </c>
      <c r="I32" s="4">
        <f>Albuquerque!I33+'Tucson Oracle'!I33</f>
        <v>17161</v>
      </c>
      <c r="J32" s="3">
        <f>Albuquerque!J33+'Tucson Oracle'!J33</f>
        <v>5433</v>
      </c>
      <c r="K32" s="3">
        <f>Albuquerque!K33+'Tucson Oracle'!K33</f>
        <v>4554</v>
      </c>
      <c r="L32" s="3">
        <f>Albuquerque!L33+'Tucson Oracle'!L33</f>
        <v>4648</v>
      </c>
      <c r="M32" s="4">
        <f>Albuquerque!M33+'Tucson Oracle'!M33</f>
        <v>14635</v>
      </c>
      <c r="N32" s="3">
        <f>Albuquerque!N33+'Tucson Oracle'!N33</f>
        <v>5853</v>
      </c>
      <c r="O32" s="3">
        <f>Albuquerque!O33+'Tucson Oracle'!O33</f>
        <v>5269</v>
      </c>
      <c r="P32" s="3">
        <f>Albuquerque!P33+'Tucson Oracle'!P33</f>
        <v>4644</v>
      </c>
      <c r="Q32" s="4">
        <f>Albuquerque!Q33+'Tucson Oracle'!Q33</f>
        <v>15766</v>
      </c>
      <c r="R32" s="4">
        <f>Albuquerque!R33+'Tucson Oracle'!R33</f>
        <v>65647</v>
      </c>
      <c r="S32" s="5"/>
      <c r="T32" s="5"/>
      <c r="U32" s="5"/>
      <c r="V32" s="5"/>
      <c r="W32" s="5"/>
      <c r="X32" s="5"/>
    </row>
    <row r="33" spans="1:24" x14ac:dyDescent="0.2">
      <c r="A33" s="1">
        <v>2006</v>
      </c>
      <c r="B33" s="3">
        <f>Albuquerque!B34+'Tucson Oracle'!B34</f>
        <v>5321</v>
      </c>
      <c r="C33" s="3">
        <f>Albuquerque!C34+'Tucson Oracle'!C34</f>
        <v>6228</v>
      </c>
      <c r="D33" s="3">
        <f>Albuquerque!D34+'Tucson Oracle'!D34</f>
        <v>7481</v>
      </c>
      <c r="E33" s="4">
        <f>Albuquerque!E34+'Tucson Oracle'!E34</f>
        <v>19030</v>
      </c>
      <c r="F33" s="3">
        <f>Albuquerque!F34+'Tucson Oracle'!F34</f>
        <v>6469</v>
      </c>
      <c r="G33" s="3">
        <f>Albuquerque!G34+'Tucson Oracle'!G34</f>
        <v>6204</v>
      </c>
      <c r="H33" s="3">
        <f>Albuquerque!H34+'Tucson Oracle'!H34</f>
        <v>5082</v>
      </c>
      <c r="I33" s="4">
        <f>Albuquerque!I34+'Tucson Oracle'!I34</f>
        <v>17755</v>
      </c>
      <c r="J33" s="3">
        <f>Albuquerque!J34+'Tucson Oracle'!J34</f>
        <v>5618</v>
      </c>
      <c r="K33" s="3">
        <f>Albuquerque!K34+'Tucson Oracle'!K34</f>
        <v>5619</v>
      </c>
      <c r="L33" s="3">
        <f>Albuquerque!L34+'Tucson Oracle'!L34</f>
        <v>5095</v>
      </c>
      <c r="M33" s="4">
        <f>Albuquerque!M34+'Tucson Oracle'!M34</f>
        <v>16332</v>
      </c>
      <c r="N33" s="3">
        <f>Albuquerque!N34+'Tucson Oracle'!N34</f>
        <v>5709</v>
      </c>
      <c r="O33" s="3">
        <f>Albuquerque!O34+'Tucson Oracle'!O34</f>
        <v>5852</v>
      </c>
      <c r="P33" s="3">
        <f>Albuquerque!P34+'Tucson Oracle'!P34</f>
        <v>5252</v>
      </c>
      <c r="Q33" s="4">
        <f>Albuquerque!Q34+'Tucson Oracle'!Q34</f>
        <v>16813</v>
      </c>
      <c r="R33" s="4">
        <f>Albuquerque!R34+'Tucson Oracle'!R34</f>
        <v>69930</v>
      </c>
      <c r="S33" s="5"/>
      <c r="T33" s="5"/>
      <c r="U33" s="5"/>
      <c r="V33" s="5"/>
      <c r="W33" s="5"/>
      <c r="X33" s="5"/>
    </row>
    <row r="34" spans="1:24" x14ac:dyDescent="0.2">
      <c r="A34" s="1">
        <v>2007</v>
      </c>
      <c r="B34" s="3">
        <f>Albuquerque!B35+'Tucson Oracle'!B35</f>
        <v>5395</v>
      </c>
      <c r="C34" s="3">
        <f>Albuquerque!C35+'Tucson Oracle'!C35</f>
        <v>6039</v>
      </c>
      <c r="D34" s="3">
        <f>Albuquerque!D35+'Tucson Oracle'!D35</f>
        <v>7008</v>
      </c>
      <c r="E34" s="4">
        <f>Albuquerque!E35+'Tucson Oracle'!E35</f>
        <v>18442</v>
      </c>
      <c r="F34" s="3">
        <f>Albuquerque!F35+'Tucson Oracle'!F35</f>
        <v>6168</v>
      </c>
      <c r="G34" s="3">
        <f>Albuquerque!G35+'Tucson Oracle'!G35</f>
        <v>6008</v>
      </c>
      <c r="H34" s="3">
        <f>Albuquerque!H35+'Tucson Oracle'!H35</f>
        <v>5315</v>
      </c>
      <c r="I34" s="4">
        <f>Albuquerque!I35+'Tucson Oracle'!I35</f>
        <v>17491</v>
      </c>
      <c r="J34" s="3">
        <f>Albuquerque!J35+'Tucson Oracle'!J35</f>
        <v>5628</v>
      </c>
      <c r="K34" s="3">
        <f>Albuquerque!K35+'Tucson Oracle'!K35</f>
        <v>5610</v>
      </c>
      <c r="L34" s="3">
        <f>Albuquerque!L35+'Tucson Oracle'!L35</f>
        <v>5470</v>
      </c>
      <c r="M34" s="4">
        <f>Albuquerque!M35+'Tucson Oracle'!M35</f>
        <v>16708</v>
      </c>
      <c r="N34" s="3">
        <f>Albuquerque!N35+'Tucson Oracle'!N35</f>
        <v>5904</v>
      </c>
      <c r="O34" s="3">
        <f>Albuquerque!O35+'Tucson Oracle'!O35</f>
        <v>5598</v>
      </c>
      <c r="P34" s="3">
        <f>Albuquerque!P35+'Tucson Oracle'!P35</f>
        <v>4674</v>
      </c>
      <c r="Q34" s="4">
        <f>Albuquerque!Q35+'Tucson Oracle'!Q35</f>
        <v>16176</v>
      </c>
      <c r="R34" s="4">
        <f>Albuquerque!R35+'Tucson Oracle'!R35</f>
        <v>68817</v>
      </c>
      <c r="S34" s="5"/>
      <c r="T34" s="5"/>
      <c r="U34" s="5"/>
      <c r="V34" s="5"/>
      <c r="W34" s="5"/>
      <c r="X34" s="5"/>
    </row>
    <row r="35" spans="1:24" x14ac:dyDescent="0.2">
      <c r="A35" s="1">
        <v>2008</v>
      </c>
      <c r="B35" s="3">
        <f>Albuquerque!B36+'Tucson Oracle'!B36</f>
        <v>5300</v>
      </c>
      <c r="C35" s="3">
        <f>Albuquerque!C36+'Tucson Oracle'!C36</f>
        <v>5914</v>
      </c>
      <c r="D35" s="3">
        <f>Albuquerque!D36+'Tucson Oracle'!D36</f>
        <v>6901</v>
      </c>
      <c r="E35" s="4">
        <f>Albuquerque!E36+'Tucson Oracle'!E36</f>
        <v>18115</v>
      </c>
      <c r="F35" s="3">
        <f>Albuquerque!F36+'Tucson Oracle'!F36</f>
        <v>5619</v>
      </c>
      <c r="G35" s="3">
        <f>Albuquerque!G36+'Tucson Oracle'!G36</f>
        <v>5350</v>
      </c>
      <c r="H35" s="3">
        <f>Albuquerque!H36+'Tucson Oracle'!H36</f>
        <v>5486</v>
      </c>
      <c r="I35" s="4">
        <f>Albuquerque!I36+'Tucson Oracle'!I36</f>
        <v>16455</v>
      </c>
      <c r="J35" s="3">
        <f>Albuquerque!J36+'Tucson Oracle'!J36</f>
        <v>5393</v>
      </c>
      <c r="K35" s="3">
        <f>Albuquerque!K36+'Tucson Oracle'!K36</f>
        <v>5190</v>
      </c>
      <c r="L35" s="3">
        <f>Albuquerque!L36+'Tucson Oracle'!L36</f>
        <v>4965</v>
      </c>
      <c r="M35" s="4">
        <f>Albuquerque!M36+'Tucson Oracle'!M36</f>
        <v>15548</v>
      </c>
      <c r="N35" s="3">
        <f>Albuquerque!N36+'Tucson Oracle'!N36</f>
        <v>5514</v>
      </c>
      <c r="O35" s="3">
        <f>Albuquerque!O36+'Tucson Oracle'!O36</f>
        <v>4882</v>
      </c>
      <c r="P35" s="3">
        <f>Albuquerque!P36+'Tucson Oracle'!P36</f>
        <v>4954</v>
      </c>
      <c r="Q35" s="4">
        <f>Albuquerque!Q36+'Tucson Oracle'!Q36</f>
        <v>15350</v>
      </c>
      <c r="R35" s="4">
        <f>Albuquerque!R36+'Tucson Oracle'!R36</f>
        <v>65468</v>
      </c>
      <c r="S35" s="5"/>
      <c r="T35" s="5"/>
      <c r="U35" s="5"/>
      <c r="V35" s="5"/>
      <c r="W35" s="5"/>
      <c r="X35" s="5"/>
    </row>
    <row r="36" spans="1:24" x14ac:dyDescent="0.2">
      <c r="A36" s="1">
        <v>2009</v>
      </c>
      <c r="B36" s="3">
        <f>Albuquerque!B37+'Tucson Oracle'!B37</f>
        <v>4554</v>
      </c>
      <c r="C36" s="3">
        <f>Albuquerque!C37+'Tucson Oracle'!C37</f>
        <v>5425</v>
      </c>
      <c r="D36" s="3">
        <f>Albuquerque!D37+'Tucson Oracle'!D37</f>
        <v>6755</v>
      </c>
      <c r="E36" s="4">
        <f>Albuquerque!E37+'Tucson Oracle'!E37</f>
        <v>16734</v>
      </c>
      <c r="F36" s="3">
        <f>Albuquerque!F37+'Tucson Oracle'!F37</f>
        <v>6001</v>
      </c>
      <c r="G36" s="3">
        <f>Albuquerque!G37+'Tucson Oracle'!G37</f>
        <v>5982</v>
      </c>
      <c r="H36" s="3">
        <f>Albuquerque!H37+'Tucson Oracle'!H37</f>
        <v>5711</v>
      </c>
      <c r="I36" s="4">
        <f>Albuquerque!I37+'Tucson Oracle'!I37</f>
        <v>17694</v>
      </c>
      <c r="J36" s="3">
        <f>Albuquerque!J37+'Tucson Oracle'!J37</f>
        <v>5181</v>
      </c>
      <c r="K36" s="3">
        <f>Albuquerque!K37+'Tucson Oracle'!K37</f>
        <v>5021</v>
      </c>
      <c r="L36" s="3">
        <f>Albuquerque!L37+'Tucson Oracle'!L37</f>
        <v>4386</v>
      </c>
      <c r="M36" s="4">
        <f>Albuquerque!M37+'Tucson Oracle'!M37</f>
        <v>14588</v>
      </c>
      <c r="N36" s="3">
        <f>Albuquerque!N37+'Tucson Oracle'!N37</f>
        <v>5450</v>
      </c>
      <c r="O36" s="3">
        <f>Albuquerque!O37+'Tucson Oracle'!O37</f>
        <v>5002</v>
      </c>
      <c r="P36" s="3">
        <f>Albuquerque!P37+'Tucson Oracle'!P37</f>
        <v>5090</v>
      </c>
      <c r="Q36" s="4">
        <f>Albuquerque!Q37+'Tucson Oracle'!Q37</f>
        <v>15542</v>
      </c>
      <c r="R36" s="4">
        <f>Albuquerque!R37+'Tucson Oracle'!R37</f>
        <v>64558</v>
      </c>
      <c r="S36" s="5"/>
      <c r="T36" s="5"/>
      <c r="U36" s="5"/>
      <c r="V36" s="5"/>
      <c r="W36" s="5"/>
      <c r="X36" s="5"/>
    </row>
    <row r="37" spans="1:24" x14ac:dyDescent="0.2">
      <c r="A37" s="1">
        <v>2010</v>
      </c>
      <c r="B37" s="3">
        <f>Albuquerque!B38+'Tucson Oracle'!B38</f>
        <v>4849</v>
      </c>
      <c r="C37" s="3">
        <f>Albuquerque!C38+'Tucson Oracle'!C38</f>
        <v>5799</v>
      </c>
      <c r="D37" s="3">
        <f>Albuquerque!D38+'Tucson Oracle'!D38</f>
        <v>6626</v>
      </c>
      <c r="E37" s="4">
        <f>Albuquerque!E38+'Tucson Oracle'!E38</f>
        <v>17274</v>
      </c>
      <c r="F37" s="3">
        <f>Albuquerque!F38+'Tucson Oracle'!F38</f>
        <v>5311</v>
      </c>
      <c r="G37" s="3">
        <f>Albuquerque!G38+'Tucson Oracle'!G38</f>
        <v>5518</v>
      </c>
      <c r="H37" s="3">
        <f>Albuquerque!H38+'Tucson Oracle'!H38</f>
        <v>5139</v>
      </c>
      <c r="I37" s="4">
        <f>Albuquerque!I38+'Tucson Oracle'!I38</f>
        <v>15968</v>
      </c>
      <c r="J37" s="3">
        <f>Albuquerque!J38+'Tucson Oracle'!J38</f>
        <v>5480</v>
      </c>
      <c r="K37" s="3">
        <f>Albuquerque!K38+'Tucson Oracle'!K38</f>
        <v>5104</v>
      </c>
      <c r="L37" s="3">
        <f>Albuquerque!L38+'Tucson Oracle'!L38</f>
        <v>5297</v>
      </c>
      <c r="M37" s="4">
        <f>Albuquerque!M38+'Tucson Oracle'!M38</f>
        <v>15881</v>
      </c>
      <c r="N37" s="3">
        <f>Albuquerque!N38+'Tucson Oracle'!N38</f>
        <v>5558</v>
      </c>
      <c r="O37" s="3">
        <f>Albuquerque!O38+'Tucson Oracle'!O38</f>
        <v>5274</v>
      </c>
      <c r="P37" s="3">
        <f>Albuquerque!P38+'Tucson Oracle'!P38</f>
        <v>5535</v>
      </c>
      <c r="Q37" s="4">
        <f>Albuquerque!Q38+'Tucson Oracle'!Q38</f>
        <v>16367</v>
      </c>
      <c r="R37" s="4">
        <f>Albuquerque!R38+'Tucson Oracle'!R38</f>
        <v>65490</v>
      </c>
      <c r="S37" s="5"/>
      <c r="T37" s="5"/>
      <c r="U37" s="5"/>
      <c r="V37" s="5"/>
      <c r="W37" s="5"/>
      <c r="X37" s="5"/>
    </row>
    <row r="38" spans="1:24" x14ac:dyDescent="0.2">
      <c r="A38" s="1">
        <v>2011</v>
      </c>
      <c r="B38" s="3">
        <f>Albuquerque!B39+'Tucson Oracle'!B39</f>
        <v>5452</v>
      </c>
      <c r="C38" s="3">
        <f>Albuquerque!C39+'Tucson Oracle'!C39</f>
        <v>6108</v>
      </c>
      <c r="D38" s="3">
        <f>Albuquerque!D39+'Tucson Oracle'!D39</f>
        <v>6818</v>
      </c>
      <c r="E38" s="4">
        <f>Albuquerque!E39+'Tucson Oracle'!E39</f>
        <v>18378</v>
      </c>
      <c r="F38" s="3">
        <f>Albuquerque!F39+'Tucson Oracle'!F39</f>
        <v>6379</v>
      </c>
      <c r="G38" s="3">
        <f>Albuquerque!G39+'Tucson Oracle'!G39</f>
        <v>5801</v>
      </c>
      <c r="H38" s="3">
        <f>Albuquerque!H39+'Tucson Oracle'!H39</f>
        <v>5730</v>
      </c>
      <c r="I38" s="4">
        <f>Albuquerque!I39+'Tucson Oracle'!I39</f>
        <v>17910</v>
      </c>
      <c r="J38" s="3">
        <f>Albuquerque!J39+'Tucson Oracle'!J39</f>
        <v>6190</v>
      </c>
      <c r="K38" s="3">
        <f>Albuquerque!K39+'Tucson Oracle'!K39</f>
        <v>5589</v>
      </c>
      <c r="L38" s="3">
        <f>Albuquerque!L39+'Tucson Oracle'!L39</f>
        <v>5378</v>
      </c>
      <c r="M38" s="4">
        <f>Albuquerque!M39+'Tucson Oracle'!M39</f>
        <v>17157</v>
      </c>
      <c r="N38" s="3">
        <f>Albuquerque!N39+'Tucson Oracle'!N39</f>
        <v>5763</v>
      </c>
      <c r="O38" s="3">
        <f>Albuquerque!O39+'Tucson Oracle'!O39</f>
        <v>5794</v>
      </c>
      <c r="P38" s="3">
        <f>Albuquerque!P39+'Tucson Oracle'!P39</f>
        <v>5878</v>
      </c>
      <c r="Q38" s="4">
        <f>Albuquerque!Q39+'Tucson Oracle'!Q39</f>
        <v>17435</v>
      </c>
      <c r="R38" s="4">
        <f>Albuquerque!R39+'Tucson Oracle'!R39</f>
        <v>70880</v>
      </c>
      <c r="S38" s="5"/>
      <c r="T38" s="5"/>
      <c r="U38" s="5"/>
      <c r="V38" s="5"/>
      <c r="W38" s="5"/>
      <c r="X38" s="5"/>
    </row>
    <row r="39" spans="1:24" x14ac:dyDescent="0.2">
      <c r="A39" s="1">
        <v>2012</v>
      </c>
      <c r="B39" s="3">
        <f>Albuquerque!B40+'Tucson Oracle'!B40</f>
        <v>6154</v>
      </c>
      <c r="C39" s="3">
        <f>Albuquerque!C40+'Tucson Oracle'!C40</f>
        <v>6566</v>
      </c>
      <c r="D39" s="3">
        <f>Albuquerque!D40+'Tucson Oracle'!D40</f>
        <v>7309</v>
      </c>
      <c r="E39" s="4">
        <f>Albuquerque!E40+'Tucson Oracle'!E40</f>
        <v>20029</v>
      </c>
      <c r="F39" s="3">
        <f>Albuquerque!F40+'Tucson Oracle'!F40</f>
        <v>6436</v>
      </c>
      <c r="G39" s="3">
        <f>Albuquerque!G40+'Tucson Oracle'!G40</f>
        <v>5879</v>
      </c>
      <c r="H39" s="3">
        <f>Albuquerque!H40+'Tucson Oracle'!H40</f>
        <v>5843</v>
      </c>
      <c r="I39" s="4">
        <f>Albuquerque!I40+'Tucson Oracle'!I40</f>
        <v>18158</v>
      </c>
      <c r="J39" s="3">
        <f>Albuquerque!J40+'Tucson Oracle'!J40</f>
        <v>5847</v>
      </c>
      <c r="K39" s="3">
        <f>Albuquerque!K40+'Tucson Oracle'!K40</f>
        <v>5603</v>
      </c>
      <c r="L39" s="3">
        <f>Albuquerque!L40+'Tucson Oracle'!L40</f>
        <v>5015</v>
      </c>
      <c r="M39" s="4">
        <f>Albuquerque!M40+'Tucson Oracle'!M40</f>
        <v>16465</v>
      </c>
      <c r="N39" s="3">
        <f>Albuquerque!N40+'Tucson Oracle'!N40</f>
        <v>5746</v>
      </c>
      <c r="O39" s="3">
        <f>Albuquerque!O40+'Tucson Oracle'!O40</f>
        <v>5430</v>
      </c>
      <c r="P39" s="3">
        <f>Albuquerque!P40+'Tucson Oracle'!P40</f>
        <v>5868</v>
      </c>
      <c r="Q39" s="4">
        <f>Albuquerque!Q40+'Tucson Oracle'!Q40</f>
        <v>17044</v>
      </c>
      <c r="R39" s="4">
        <f>Albuquerque!R40+'Tucson Oracle'!R40</f>
        <v>71696</v>
      </c>
      <c r="S39" s="5"/>
      <c r="T39" s="5"/>
      <c r="U39" s="5"/>
      <c r="V39" s="5"/>
      <c r="W39" s="5"/>
      <c r="X39" s="5"/>
    </row>
    <row r="40" spans="1:24" x14ac:dyDescent="0.2">
      <c r="A40" s="1">
        <v>2013</v>
      </c>
      <c r="B40" s="3">
        <f>Albuquerque!B41+'Tucson Oracle'!B41</f>
        <v>6686</v>
      </c>
      <c r="C40" s="3">
        <f>Albuquerque!C41+'Tucson Oracle'!C41</f>
        <v>6344</v>
      </c>
      <c r="D40" s="3">
        <f>Albuquerque!D41+'Tucson Oracle'!D41</f>
        <v>6692</v>
      </c>
      <c r="E40" s="4">
        <f>Albuquerque!E41+'Tucson Oracle'!E41</f>
        <v>19722</v>
      </c>
      <c r="F40" s="3">
        <f>Albuquerque!F41+'Tucson Oracle'!F41</f>
        <v>6358</v>
      </c>
      <c r="G40" s="3">
        <f>Albuquerque!G41+'Tucson Oracle'!G41</f>
        <v>6376</v>
      </c>
      <c r="H40" s="3">
        <f>Albuquerque!H41+'Tucson Oracle'!H41</f>
        <v>6102</v>
      </c>
      <c r="I40" s="4">
        <f>Albuquerque!I41+'Tucson Oracle'!I41</f>
        <v>18836</v>
      </c>
      <c r="J40" s="3">
        <f>Albuquerque!J41+'Tucson Oracle'!J41</f>
        <v>6698</v>
      </c>
      <c r="K40" s="3">
        <f>Albuquerque!K41+'Tucson Oracle'!K41</f>
        <v>6687</v>
      </c>
      <c r="L40" s="3">
        <f>Albuquerque!L41+'Tucson Oracle'!L41</f>
        <v>5787</v>
      </c>
      <c r="M40" s="4">
        <f>Albuquerque!M41+'Tucson Oracle'!M41</f>
        <v>19172</v>
      </c>
      <c r="N40" s="3">
        <f>Albuquerque!N41+'Tucson Oracle'!N41</f>
        <v>6373</v>
      </c>
      <c r="O40" s="3">
        <f>Albuquerque!O41+'Tucson Oracle'!O41</f>
        <v>6114</v>
      </c>
      <c r="P40" s="3">
        <f>Albuquerque!P41+'Tucson Oracle'!P41</f>
        <v>6021</v>
      </c>
      <c r="Q40" s="4">
        <f>Albuquerque!Q41+'Tucson Oracle'!Q41</f>
        <v>18508</v>
      </c>
      <c r="R40" s="4">
        <f>Albuquerque!R41+'Tucson Oracle'!R41</f>
        <v>76238</v>
      </c>
      <c r="S40" s="5"/>
      <c r="T40" s="5"/>
      <c r="U40" s="5"/>
      <c r="V40" s="5"/>
      <c r="W40" s="5"/>
      <c r="X40" s="5"/>
    </row>
    <row r="41" spans="1:24" x14ac:dyDescent="0.2">
      <c r="A41" s="1">
        <v>2014</v>
      </c>
      <c r="B41" s="3">
        <f>Albuquerque!B42+'Tucson Oracle'!B42</f>
        <v>6241</v>
      </c>
      <c r="C41" s="3">
        <f>Albuquerque!C42+'Tucson Oracle'!C42</f>
        <v>6479</v>
      </c>
      <c r="D41" s="3">
        <f>Albuquerque!D42+'Tucson Oracle'!D42</f>
        <v>7405</v>
      </c>
      <c r="E41" s="4">
        <f>Albuquerque!E42+'Tucson Oracle'!E42</f>
        <v>20125</v>
      </c>
      <c r="F41" s="3">
        <f>Albuquerque!F42+'Tucson Oracle'!F42</f>
        <v>6755</v>
      </c>
      <c r="G41" s="3">
        <f>Albuquerque!G42+'Tucson Oracle'!G42</f>
        <v>6616</v>
      </c>
      <c r="H41" s="3">
        <f>Albuquerque!H42+'Tucson Oracle'!H42</f>
        <v>6103</v>
      </c>
      <c r="I41" s="4">
        <f>Albuquerque!I42+'Tucson Oracle'!I42</f>
        <v>19474</v>
      </c>
      <c r="J41" s="3">
        <f>Albuquerque!J42+'Tucson Oracle'!J42</f>
        <v>7171</v>
      </c>
      <c r="K41" s="3">
        <f>Albuquerque!K42+'Tucson Oracle'!K42</f>
        <v>6277</v>
      </c>
      <c r="L41" s="3">
        <f>Albuquerque!L42+'Tucson Oracle'!L42</f>
        <v>5780</v>
      </c>
      <c r="M41" s="4">
        <f>Albuquerque!M42+'Tucson Oracle'!M42</f>
        <v>19228</v>
      </c>
      <c r="N41" s="3">
        <f>Albuquerque!N42+'Tucson Oracle'!N42</f>
        <v>6431</v>
      </c>
      <c r="O41" s="3">
        <f>Albuquerque!O42+'Tucson Oracle'!O42</f>
        <v>5872</v>
      </c>
      <c r="P41" s="3">
        <f>Albuquerque!P42+'Tucson Oracle'!P42</f>
        <v>6077</v>
      </c>
      <c r="Q41" s="4">
        <f>Albuquerque!Q42+'Tucson Oracle'!Q42</f>
        <v>18380</v>
      </c>
      <c r="R41" s="4">
        <f>Albuquerque!R42+'Tucson Oracle'!R42</f>
        <v>77207</v>
      </c>
      <c r="S41" s="5"/>
      <c r="T41" s="5"/>
      <c r="U41" s="5"/>
      <c r="V41" s="5"/>
      <c r="W41" s="5"/>
      <c r="X41" s="5"/>
    </row>
    <row r="42" spans="1:24" x14ac:dyDescent="0.2">
      <c r="A42" s="1">
        <v>2015</v>
      </c>
      <c r="B42" s="3">
        <f>Albuquerque!B43+'Tucson Oracle'!B43</f>
        <v>6175</v>
      </c>
      <c r="C42" s="3">
        <f>Albuquerque!C43+'Tucson Oracle'!C43</f>
        <v>6490</v>
      </c>
      <c r="D42" s="3">
        <f>Albuquerque!D43+'Tucson Oracle'!D43</f>
        <v>7186</v>
      </c>
      <c r="E42" s="4">
        <f>Albuquerque!E43+'Tucson Oracle'!E43</f>
        <v>19851</v>
      </c>
      <c r="F42" s="3">
        <f>Albuquerque!F43+'Tucson Oracle'!F43</f>
        <v>6420</v>
      </c>
      <c r="G42" s="3">
        <f>Albuquerque!G43+'Tucson Oracle'!G43</f>
        <v>6798</v>
      </c>
      <c r="H42" s="3">
        <f>Albuquerque!H43+'Tucson Oracle'!H43</f>
        <v>6190</v>
      </c>
      <c r="I42" s="4">
        <f>Albuquerque!I43+'Tucson Oracle'!I43</f>
        <v>19408</v>
      </c>
      <c r="J42" s="3">
        <f>Albuquerque!J43+'Tucson Oracle'!J43</f>
        <v>5591</v>
      </c>
      <c r="K42" s="3">
        <f>Albuquerque!K43+'Tucson Oracle'!K43</f>
        <v>5600</v>
      </c>
      <c r="L42" s="3">
        <f>Albuquerque!L43+'Tucson Oracle'!L43</f>
        <v>5085</v>
      </c>
      <c r="M42" s="4">
        <f>Albuquerque!M43+'Tucson Oracle'!M43</f>
        <v>16276</v>
      </c>
      <c r="N42" s="3">
        <f>Albuquerque!N43+'Tucson Oracle'!N43</f>
        <v>5964</v>
      </c>
      <c r="O42" s="3">
        <f>Albuquerque!O43+'Tucson Oracle'!O43</f>
        <v>5845</v>
      </c>
      <c r="P42" s="3">
        <f>Albuquerque!P43+'Tucson Oracle'!P43</f>
        <v>5807</v>
      </c>
      <c r="Q42" s="4">
        <f>Albuquerque!Q43+'Tucson Oracle'!Q43</f>
        <v>17616</v>
      </c>
      <c r="R42" s="4">
        <f>Albuquerque!R43+'Tucson Oracle'!R43</f>
        <v>73151</v>
      </c>
      <c r="S42" s="5"/>
      <c r="T42" s="5"/>
      <c r="U42" s="5"/>
      <c r="V42" s="5"/>
      <c r="W42" s="5"/>
      <c r="X42" s="5"/>
    </row>
    <row r="43" spans="1:24" x14ac:dyDescent="0.2">
      <c r="A43" s="1">
        <v>2016</v>
      </c>
      <c r="B43" s="3">
        <f>Albuquerque!B44+'Tucson Oracle'!B44</f>
        <v>6008</v>
      </c>
      <c r="C43" s="3">
        <f>Albuquerque!C44+'Tucson Oracle'!C44</f>
        <v>6264</v>
      </c>
      <c r="D43" s="3">
        <f>Albuquerque!D44+'Tucson Oracle'!D44</f>
        <v>6964</v>
      </c>
      <c r="E43" s="4">
        <f>Albuquerque!E44+'Tucson Oracle'!E44</f>
        <v>19236</v>
      </c>
      <c r="F43" s="3">
        <f>Albuquerque!F44+'Tucson Oracle'!F44</f>
        <v>6144</v>
      </c>
      <c r="G43" s="3">
        <f>Albuquerque!G44+'Tucson Oracle'!G44</f>
        <v>5458</v>
      </c>
      <c r="H43" s="3">
        <f>Albuquerque!H44+'Tucson Oracle'!H44</f>
        <v>5090</v>
      </c>
      <c r="I43" s="4">
        <f>Albuquerque!I44+'Tucson Oracle'!I44</f>
        <v>16692</v>
      </c>
      <c r="J43" s="3">
        <f>Albuquerque!J44+'Tucson Oracle'!J44</f>
        <v>6091</v>
      </c>
      <c r="K43" s="3">
        <f>Albuquerque!K44+'Tucson Oracle'!K44</f>
        <v>5263</v>
      </c>
      <c r="L43" s="3">
        <f>Albuquerque!L44+'Tucson Oracle'!L44</f>
        <v>5321</v>
      </c>
      <c r="M43" s="4">
        <f>Albuquerque!M44+'Tucson Oracle'!M44</f>
        <v>16675</v>
      </c>
      <c r="N43" s="3">
        <f>Albuquerque!N44+'Tucson Oracle'!N44</f>
        <v>5701</v>
      </c>
      <c r="O43" s="3">
        <f>Albuquerque!O44+'Tucson Oracle'!O44</f>
        <v>5173</v>
      </c>
      <c r="P43" s="3">
        <f>Albuquerque!P44+'Tucson Oracle'!P44</f>
        <v>5268</v>
      </c>
      <c r="Q43" s="4">
        <f>Albuquerque!Q44+'Tucson Oracle'!Q44</f>
        <v>16142</v>
      </c>
      <c r="R43" s="4">
        <f>Albuquerque!R44+'Tucson Oracle'!R44</f>
        <v>68745</v>
      </c>
      <c r="S43" s="5"/>
      <c r="T43" s="5"/>
      <c r="U43" s="5"/>
      <c r="V43" s="5"/>
      <c r="W43" s="5"/>
      <c r="X43" s="5"/>
    </row>
    <row r="44" spans="1:24" x14ac:dyDescent="0.2">
      <c r="A44" s="1">
        <v>2017</v>
      </c>
      <c r="B44" s="3">
        <f>Albuquerque!B45+'Tucson Oracle'!B45</f>
        <v>5610</v>
      </c>
      <c r="C44" s="3">
        <f>Albuquerque!C45+'Tucson Oracle'!C45</f>
        <v>6073</v>
      </c>
      <c r="D44" s="3">
        <f>Albuquerque!D45+'Tucson Oracle'!D45</f>
        <v>7062</v>
      </c>
      <c r="E44" s="4">
        <f>Albuquerque!E45+'Tucson Oracle'!E45</f>
        <v>18745</v>
      </c>
      <c r="F44" s="3">
        <f>Albuquerque!F45+'Tucson Oracle'!F45</f>
        <v>5582</v>
      </c>
      <c r="G44" s="3">
        <f>Albuquerque!G45+'Tucson Oracle'!G45</f>
        <v>5891</v>
      </c>
      <c r="H44" s="3">
        <f>Albuquerque!H45+'Tucson Oracle'!H45</f>
        <v>5822</v>
      </c>
      <c r="I44" s="4">
        <f>Albuquerque!I45+'Tucson Oracle'!I45</f>
        <v>17295</v>
      </c>
      <c r="J44" s="3">
        <f>Albuquerque!J45+'Tucson Oracle'!J45</f>
        <v>5878</v>
      </c>
      <c r="K44" s="3">
        <f>Albuquerque!K45+'Tucson Oracle'!K45</f>
        <v>5528</v>
      </c>
      <c r="L44" s="3">
        <f>Albuquerque!L45+'Tucson Oracle'!L45</f>
        <v>5362</v>
      </c>
      <c r="M44" s="4">
        <f>Albuquerque!M45+'Tucson Oracle'!M45</f>
        <v>16768</v>
      </c>
      <c r="N44" s="3">
        <f>Albuquerque!N45+'Tucson Oracle'!N45</f>
        <v>5995</v>
      </c>
      <c r="O44" s="3">
        <f>Albuquerque!O45+'Tucson Oracle'!O45</f>
        <v>5187</v>
      </c>
      <c r="P44" s="3">
        <f>Albuquerque!P45+'Tucson Oracle'!P45</f>
        <v>5228</v>
      </c>
      <c r="Q44" s="4">
        <f>Albuquerque!Q45+'Tucson Oracle'!Q45</f>
        <v>16410</v>
      </c>
      <c r="R44" s="4">
        <f>Albuquerque!R45+'Tucson Oracle'!R45</f>
        <v>69218</v>
      </c>
      <c r="S44" s="5"/>
      <c r="T44" s="5"/>
      <c r="U44" s="5"/>
      <c r="V44" s="5"/>
      <c r="W44" s="5"/>
      <c r="X44" s="5"/>
    </row>
    <row r="45" spans="1:24" x14ac:dyDescent="0.2">
      <c r="A45" s="1">
        <v>2018</v>
      </c>
      <c r="B45" s="3">
        <f>Albuquerque!B46+'Tucson Oracle'!B46</f>
        <v>6230</v>
      </c>
      <c r="C45" s="3">
        <f>Albuquerque!C46+'Tucson Oracle'!C46</f>
        <v>6614</v>
      </c>
      <c r="D45" s="3">
        <f>Albuquerque!D46+'Tucson Oracle'!D46</f>
        <v>7711</v>
      </c>
      <c r="E45" s="4">
        <f>Albuquerque!E46+'Tucson Oracle'!E46</f>
        <v>20555</v>
      </c>
      <c r="F45" s="3">
        <f>Albuquerque!F46+'Tucson Oracle'!F46</f>
        <v>6245</v>
      </c>
      <c r="G45" s="3">
        <f>Albuquerque!G46+'Tucson Oracle'!G46</f>
        <v>6544</v>
      </c>
      <c r="H45" s="3">
        <f>Albuquerque!H46+'Tucson Oracle'!H46</f>
        <v>6327</v>
      </c>
      <c r="I45" s="4">
        <f>Albuquerque!I46+'Tucson Oracle'!I46</f>
        <v>19116</v>
      </c>
      <c r="J45" s="3">
        <f>Albuquerque!J46+'Tucson Oracle'!J46</f>
        <v>6471</v>
      </c>
      <c r="K45" s="3">
        <f>Albuquerque!K46+'Tucson Oracle'!K46</f>
        <v>6396</v>
      </c>
      <c r="L45" s="3">
        <f>Albuquerque!L46+'Tucson Oracle'!L46</f>
        <v>6273</v>
      </c>
      <c r="M45" s="4">
        <f>Albuquerque!M46+'Tucson Oracle'!M46</f>
        <v>19140</v>
      </c>
      <c r="N45" s="3">
        <f>Albuquerque!N46+'Tucson Oracle'!N46</f>
        <v>7019</v>
      </c>
      <c r="O45" s="3">
        <f>Albuquerque!O46+'Tucson Oracle'!O46</f>
        <v>5828</v>
      </c>
      <c r="P45" s="3">
        <f>Albuquerque!P46+'Tucson Oracle'!P46</f>
        <v>5968</v>
      </c>
      <c r="Q45" s="3">
        <f>Albuquerque!Q46+'Tucson Oracle'!Q46</f>
        <v>18815</v>
      </c>
      <c r="R45" s="4">
        <f>Albuquerque!R46+'Tucson Oracle'!R46</f>
        <v>77626</v>
      </c>
      <c r="S45" s="5"/>
      <c r="T45" s="5"/>
      <c r="U45" s="5"/>
      <c r="V45" s="5"/>
      <c r="W45" s="5"/>
      <c r="X45" s="5"/>
    </row>
    <row r="46" spans="1:24" x14ac:dyDescent="0.2">
      <c r="A46" s="1">
        <v>2019</v>
      </c>
      <c r="B46" s="3">
        <f>Albuquerque!B47+'Tucson Oracle'!B47</f>
        <v>6121</v>
      </c>
      <c r="C46" s="3">
        <f>Albuquerque!C47+'Tucson Oracle'!C47</f>
        <v>6789</v>
      </c>
      <c r="D46" s="3">
        <f>Albuquerque!D47+'Tucson Oracle'!D47</f>
        <v>7842</v>
      </c>
      <c r="E46" s="4">
        <f>Albuquerque!E47+'Tucson Oracle'!E47</f>
        <v>20752</v>
      </c>
      <c r="F46" s="3">
        <f>Albuquerque!F47+'Tucson Oracle'!F47</f>
        <v>6721</v>
      </c>
      <c r="G46" s="3">
        <f>Albuquerque!G47+'Tucson Oracle'!G47</f>
        <v>6417</v>
      </c>
      <c r="H46" s="3">
        <f>Albuquerque!H47+'Tucson Oracle'!H47</f>
        <v>6238</v>
      </c>
      <c r="I46" s="4">
        <f>Albuquerque!I47+'Tucson Oracle'!I47</f>
        <v>19376</v>
      </c>
      <c r="J46" s="3">
        <f>Albuquerque!J47+'Tucson Oracle'!J47</f>
        <v>6604</v>
      </c>
      <c r="K46" s="3">
        <f>Albuquerque!K47+'Tucson Oracle'!K47</f>
        <v>6108</v>
      </c>
      <c r="L46" s="78">
        <f>Albuquerque!L47+'Tucson Oracle'!L47</f>
        <v>5779</v>
      </c>
      <c r="M46" s="4">
        <f>Albuquerque!M47+'Tucson Oracle'!M47</f>
        <v>18491</v>
      </c>
      <c r="N46" s="3">
        <f>Albuquerque!N47+'Tucson Oracle'!N47</f>
        <v>6888</v>
      </c>
      <c r="O46" s="3">
        <f>Albuquerque!O47+'Tucson Oracle'!O47</f>
        <v>6124</v>
      </c>
      <c r="P46" s="3">
        <f>Albuquerque!P47+'Tucson Oracle'!P47</f>
        <v>5928</v>
      </c>
      <c r="Q46" s="4">
        <f>Albuquerque!Q47+'Tucson Oracle'!Q47</f>
        <v>18940</v>
      </c>
      <c r="R46" s="4">
        <f>Albuquerque!R47+'Tucson Oracle'!R47</f>
        <v>77559</v>
      </c>
      <c r="S46" s="5"/>
      <c r="T46" s="5"/>
      <c r="U46" s="5"/>
      <c r="V46" s="5"/>
      <c r="W46" s="5"/>
      <c r="X46" s="5"/>
    </row>
    <row r="47" spans="1:24" x14ac:dyDescent="0.2">
      <c r="A47" s="1">
        <v>2020</v>
      </c>
      <c r="B47" s="102">
        <f>Albuquerque!B48+'Tucson Oracle'!B48</f>
        <v>6307</v>
      </c>
      <c r="C47" s="102">
        <f>Albuquerque!C48+'Tucson Oracle'!C48</f>
        <v>6745</v>
      </c>
      <c r="D47" s="102">
        <f>Albuquerque!D48+'Tucson Oracle'!D48</f>
        <v>5219</v>
      </c>
      <c r="E47" s="63">
        <f>Albuquerque!E48+'Tucson Oracle'!E48</f>
        <v>18271</v>
      </c>
      <c r="F47" s="102">
        <f>Albuquerque!F48+'Tucson Oracle'!F48</f>
        <v>2355</v>
      </c>
      <c r="G47" s="102">
        <f>Albuquerque!G48+'Tucson Oracle'!G48</f>
        <v>3876</v>
      </c>
      <c r="H47" s="102">
        <f>Albuquerque!H48+'Tucson Oracle'!H48</f>
        <v>4814</v>
      </c>
      <c r="I47" s="63">
        <f>Albuquerque!I48+'Tucson Oracle'!I48</f>
        <v>11045</v>
      </c>
      <c r="J47" s="102">
        <f>Albuquerque!J48+'Tucson Oracle'!J48</f>
        <v>4420</v>
      </c>
      <c r="K47" s="102">
        <f>Albuquerque!K48+'Tucson Oracle'!K48</f>
        <v>4290</v>
      </c>
      <c r="L47" s="103">
        <f>Albuquerque!L48+'Tucson Oracle'!L48</f>
        <v>4089</v>
      </c>
      <c r="M47" s="63">
        <f>Albuquerque!M48+'Tucson Oracle'!M48</f>
        <v>12799</v>
      </c>
      <c r="N47" s="102">
        <f>Albuquerque!N48+'Tucson Oracle'!N48</f>
        <v>4723</v>
      </c>
      <c r="O47" s="102">
        <f>Albuquerque!O48+'Tucson Oracle'!O48</f>
        <v>4613</v>
      </c>
      <c r="P47" s="102">
        <f>Albuquerque!P48+'Tucson Oracle'!P48</f>
        <v>5174</v>
      </c>
      <c r="Q47" s="63">
        <f>Albuquerque!Q48+'Tucson Oracle'!Q48</f>
        <v>14510</v>
      </c>
      <c r="R47" s="63">
        <f>Albuquerque!R48+'Tucson Oracle'!R48</f>
        <v>56625</v>
      </c>
      <c r="S47" s="5"/>
      <c r="T47" s="5"/>
      <c r="U47" s="5"/>
      <c r="V47" s="5"/>
      <c r="W47" s="5"/>
      <c r="X47" s="5"/>
    </row>
    <row r="48" spans="1:24" x14ac:dyDescent="0.2">
      <c r="A48" s="1">
        <v>2021</v>
      </c>
      <c r="B48" s="102">
        <f>Albuquerque!B49+'Tucson Oracle'!B49</f>
        <v>5000</v>
      </c>
      <c r="C48" s="102">
        <f>Albuquerque!C49+'Tucson Oracle'!C49</f>
        <v>5196</v>
      </c>
      <c r="D48" s="102">
        <f>Albuquerque!D49+'Tucson Oracle'!D49</f>
        <v>6764</v>
      </c>
      <c r="E48" s="63">
        <f>Albuquerque!E49+'Tucson Oracle'!E49</f>
        <v>16960</v>
      </c>
      <c r="F48" s="102">
        <f>Albuquerque!F49+'Tucson Oracle'!F49</f>
        <v>6631</v>
      </c>
      <c r="G48" s="102">
        <f>Albuquerque!G49+'Tucson Oracle'!G49</f>
        <v>6875</v>
      </c>
      <c r="H48" s="102">
        <f>Albuquerque!H49+'Tucson Oracle'!H49</f>
        <v>6113</v>
      </c>
      <c r="I48" s="63">
        <f>Albuquerque!I49+'Tucson Oracle'!I49</f>
        <v>19619</v>
      </c>
      <c r="J48" s="102">
        <f>Albuquerque!J49+'Tucson Oracle'!J49</f>
        <v>6298</v>
      </c>
      <c r="K48" s="102">
        <f>Albuquerque!K49+'Tucson Oracle'!K49</f>
        <v>6015</v>
      </c>
      <c r="L48" s="103">
        <f>Albuquerque!L49+'Tucson Oracle'!L49</f>
        <v>6119</v>
      </c>
      <c r="M48" s="63">
        <f>Albuquerque!M49+'Tucson Oracle'!M49</f>
        <v>18432</v>
      </c>
      <c r="N48" s="102">
        <f>Albuquerque!N49+'Tucson Oracle'!N49</f>
        <v>6493</v>
      </c>
      <c r="O48" s="102">
        <f>Albuquerque!O49+'Tucson Oracle'!O49</f>
        <v>6014</v>
      </c>
      <c r="P48" s="102">
        <f>Albuquerque!P49+'Tucson Oracle'!P49</f>
        <v>6126</v>
      </c>
      <c r="Q48" s="63">
        <f>Albuquerque!Q49+'Tucson Oracle'!Q49</f>
        <v>18633</v>
      </c>
      <c r="R48" s="63">
        <f>Albuquerque!R49+'Tucson Oracle'!R49</f>
        <v>73644</v>
      </c>
      <c r="S48" s="5"/>
      <c r="T48" s="5"/>
      <c r="U48" s="5"/>
      <c r="V48" s="5"/>
      <c r="W48" s="5"/>
      <c r="X48" s="5"/>
    </row>
    <row r="49" spans="1:31" x14ac:dyDescent="0.2">
      <c r="A49" s="46">
        <v>2022</v>
      </c>
      <c r="B49" s="49">
        <f>Albuquerque!B50+'Tucson Oracle'!B50</f>
        <v>6126</v>
      </c>
      <c r="C49" s="49">
        <f>Albuquerque!C50+'Tucson Oracle'!C50</f>
        <v>6399</v>
      </c>
      <c r="D49" s="49">
        <f>Albuquerque!D50+'Tucson Oracle'!D50</f>
        <v>7132</v>
      </c>
      <c r="E49" s="50">
        <f t="shared" ref="E49" si="10">SUM(B49:D49)</f>
        <v>19657</v>
      </c>
      <c r="F49" s="49">
        <f>Albuquerque!F50+'Tucson Oracle'!F50</f>
        <v>5967</v>
      </c>
      <c r="G49" s="49">
        <f>Albuquerque!G50+'Tucson Oracle'!G50</f>
        <v>5972</v>
      </c>
      <c r="H49" s="49">
        <f>Albuquerque!H50+'Tucson Oracle'!H50</f>
        <v>5494</v>
      </c>
      <c r="I49" s="50">
        <f t="shared" ref="I49" si="11">SUM(F49:H49)</f>
        <v>17433</v>
      </c>
      <c r="J49" s="49">
        <f>Albuquerque!J50+'Tucson Oracle'!J50</f>
        <v>6227</v>
      </c>
      <c r="K49" s="49">
        <f>Albuquerque!K50+'Tucson Oracle'!K50</f>
        <v>5873</v>
      </c>
      <c r="L49" s="49">
        <f>Albuquerque!L50+'Tucson Oracle'!L50</f>
        <v>5834</v>
      </c>
      <c r="M49" s="50">
        <f t="shared" ref="M49" si="12">SUM(J49:L49)</f>
        <v>17934</v>
      </c>
      <c r="N49" s="49">
        <f>Albuquerque!N50+'Tucson Oracle'!N50</f>
        <v>6531</v>
      </c>
      <c r="O49" s="124">
        <f>Albuquerque!O50+'Tucson Oracle'!O50</f>
        <v>5895</v>
      </c>
      <c r="P49" s="124">
        <f>Albuquerque!P50+'Tucson Oracle'!P50</f>
        <v>6260</v>
      </c>
      <c r="Q49" s="125">
        <f t="shared" ref="Q49" si="13">SUM(N49:P49)</f>
        <v>18686</v>
      </c>
      <c r="R49" s="126">
        <f t="shared" ref="R49" si="14">SUM(E49+I49+M49+Q49)</f>
        <v>73710</v>
      </c>
      <c r="S49" s="27"/>
      <c r="T49" s="27"/>
      <c r="U49" s="27"/>
      <c r="V49" s="27"/>
      <c r="W49" s="27"/>
      <c r="X49" s="5"/>
    </row>
    <row r="50" spans="1:31" x14ac:dyDescent="0.2">
      <c r="A50" s="40">
        <v>2023</v>
      </c>
      <c r="B50" s="104">
        <f>Albuquerque!B51+'Tucson Oracle'!B51</f>
        <v>6406</v>
      </c>
      <c r="C50" s="115">
        <f>Albuquerque!C51+'Tucson Oracle'!C51</f>
        <v>6591</v>
      </c>
      <c r="D50" s="115">
        <f>Albuquerque!D51+'Tucson Oracle'!D51</f>
        <v>7346</v>
      </c>
      <c r="E50" s="116">
        <f t="shared" ref="E50" si="15">SUM(B50:D50)</f>
        <v>20343</v>
      </c>
      <c r="F50" s="115">
        <f>Albuquerque!F51+'Tucson Oracle'!F51</f>
        <v>6146</v>
      </c>
      <c r="G50" s="115">
        <f>Albuquerque!G51+'Tucson Oracle'!G51</f>
        <v>6151</v>
      </c>
      <c r="H50" s="115">
        <f>Albuquerque!H51+'Tucson Oracle'!H51</f>
        <v>5659</v>
      </c>
      <c r="I50" s="116">
        <f t="shared" ref="I50" si="16">SUM(F50:H50)</f>
        <v>17956</v>
      </c>
      <c r="J50" s="115">
        <f>Albuquerque!J51+'Tucson Oracle'!J51</f>
        <v>6414</v>
      </c>
      <c r="K50" s="115">
        <f>Albuquerque!K51+'Tucson Oracle'!K51</f>
        <v>6049</v>
      </c>
      <c r="L50" s="115">
        <f>Albuquerque!L51+'Tucson Oracle'!L51</f>
        <v>6009</v>
      </c>
      <c r="M50" s="116">
        <f t="shared" ref="M50" si="17">SUM(J50:L50)</f>
        <v>18472</v>
      </c>
      <c r="N50" s="115">
        <f>Albuquerque!N51+'Tucson Oracle'!N51</f>
        <v>6727</v>
      </c>
      <c r="O50" s="115">
        <f>Albuquerque!O51+'Tucson Oracle'!O51</f>
        <v>6181</v>
      </c>
      <c r="P50" s="115">
        <f>Albuquerque!P51+'Tucson Oracle'!P51</f>
        <v>6309</v>
      </c>
      <c r="Q50" s="116">
        <f t="shared" ref="Q50" si="18">SUM(N50:P50)</f>
        <v>19217</v>
      </c>
      <c r="R50" s="117">
        <f t="shared" ref="R50" si="19">SUM(E50+I50+M50+Q50)</f>
        <v>75988</v>
      </c>
      <c r="S50" s="27"/>
      <c r="T50" s="27"/>
      <c r="U50" s="27"/>
      <c r="V50" s="27"/>
      <c r="W50" s="27"/>
      <c r="X50" s="5"/>
    </row>
    <row r="51" spans="1:31" x14ac:dyDescent="0.2">
      <c r="B51" s="3"/>
      <c r="C51" s="3"/>
      <c r="D51" s="3"/>
      <c r="E51" s="4"/>
      <c r="F51" s="3"/>
      <c r="G51" s="3"/>
      <c r="H51" s="3"/>
      <c r="I51" s="4"/>
      <c r="J51" s="3"/>
      <c r="K51" s="3"/>
      <c r="L51" s="3"/>
      <c r="M51" s="4"/>
      <c r="N51" s="3"/>
      <c r="O51" s="3"/>
      <c r="P51" s="3"/>
      <c r="Q51" s="4"/>
      <c r="R51" s="4"/>
      <c r="S51" s="5"/>
      <c r="T51" s="5"/>
      <c r="U51" s="5"/>
      <c r="V51" s="5"/>
      <c r="W51" s="5"/>
      <c r="X51" s="5"/>
    </row>
    <row r="52" spans="1:31" x14ac:dyDescent="0.2">
      <c r="A52" s="59" t="s">
        <v>24</v>
      </c>
    </row>
    <row r="53" spans="1:31" x14ac:dyDescent="0.2">
      <c r="A53" s="1">
        <v>2002</v>
      </c>
      <c r="B53" s="8">
        <f t="shared" ref="B53:R53" si="20">+B29/B5</f>
        <v>0.70198511166253097</v>
      </c>
      <c r="C53" s="8">
        <f t="shared" si="20"/>
        <v>0.78873626373626371</v>
      </c>
      <c r="D53" s="8">
        <f t="shared" si="20"/>
        <v>0.83473945409429284</v>
      </c>
      <c r="E53" s="9">
        <f t="shared" si="20"/>
        <v>0.7747008547008547</v>
      </c>
      <c r="F53" s="8">
        <f t="shared" si="20"/>
        <v>0.73987179487179489</v>
      </c>
      <c r="G53" s="8">
        <f t="shared" si="20"/>
        <v>0.82543424317617864</v>
      </c>
      <c r="H53" s="8">
        <f t="shared" si="20"/>
        <v>0.78564102564102567</v>
      </c>
      <c r="I53" s="9">
        <f t="shared" si="20"/>
        <v>0.78410819949281485</v>
      </c>
      <c r="J53" s="8">
        <f t="shared" si="20"/>
        <v>0.55595533498759309</v>
      </c>
      <c r="K53" s="8">
        <f t="shared" si="20"/>
        <v>0.6574441687344913</v>
      </c>
      <c r="L53" s="8">
        <f t="shared" si="20"/>
        <v>0.58512820512820518</v>
      </c>
      <c r="M53" s="9">
        <f t="shared" si="20"/>
        <v>0.59966555183946491</v>
      </c>
      <c r="N53" s="8">
        <f t="shared" si="20"/>
        <v>0.64416873449131518</v>
      </c>
      <c r="O53" s="8">
        <f t="shared" si="20"/>
        <v>0.66128205128205131</v>
      </c>
      <c r="P53" s="8">
        <f t="shared" si="20"/>
        <v>0.62369727047146406</v>
      </c>
      <c r="Q53" s="9">
        <f t="shared" si="20"/>
        <v>0.64285117056856189</v>
      </c>
      <c r="R53" s="9">
        <f t="shared" si="20"/>
        <v>0.69969441517386721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x14ac:dyDescent="0.2">
      <c r="A54" s="1">
        <v>2003</v>
      </c>
      <c r="B54" s="8">
        <f t="shared" ref="B54:R54" si="21">+B30/B6</f>
        <v>0.64032258064516134</v>
      </c>
      <c r="C54" s="8">
        <f t="shared" si="21"/>
        <v>0.82458791208791204</v>
      </c>
      <c r="D54" s="8">
        <f t="shared" si="21"/>
        <v>0.82593052109181142</v>
      </c>
      <c r="E54" s="9">
        <f t="shared" si="21"/>
        <v>0.76158119658119661</v>
      </c>
      <c r="F54" s="8">
        <f t="shared" si="21"/>
        <v>0.76910256410256406</v>
      </c>
      <c r="G54" s="8">
        <f t="shared" si="21"/>
        <v>0.70707196029776676</v>
      </c>
      <c r="H54" s="8">
        <f t="shared" si="21"/>
        <v>0.61833333333333329</v>
      </c>
      <c r="I54" s="9">
        <f t="shared" si="21"/>
        <v>0.69826711749788672</v>
      </c>
      <c r="J54" s="8">
        <f t="shared" si="21"/>
        <v>0.63523573200992556</v>
      </c>
      <c r="K54" s="8">
        <f t="shared" si="21"/>
        <v>0.59069478908188588</v>
      </c>
      <c r="L54" s="8">
        <f t="shared" si="21"/>
        <v>0.60666666666666669</v>
      </c>
      <c r="M54" s="9">
        <f t="shared" si="21"/>
        <v>0.6109113712374582</v>
      </c>
      <c r="N54" s="8">
        <f t="shared" si="21"/>
        <v>0.77233250620347393</v>
      </c>
      <c r="O54" s="8">
        <f t="shared" si="21"/>
        <v>0.75256410256410255</v>
      </c>
      <c r="P54" s="8">
        <f t="shared" si="21"/>
        <v>0.63697270471464018</v>
      </c>
      <c r="Q54" s="9">
        <f t="shared" si="21"/>
        <v>0.72027591973244143</v>
      </c>
      <c r="R54" s="9">
        <f t="shared" si="21"/>
        <v>0.6974077976817703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 x14ac:dyDescent="0.2">
      <c r="A55" s="1">
        <v>2004</v>
      </c>
      <c r="B55" s="8">
        <f t="shared" ref="B55:R55" si="22">+B31/B7</f>
        <v>0.60843672456575681</v>
      </c>
      <c r="C55" s="8">
        <f t="shared" si="22"/>
        <v>0.82068965517241377</v>
      </c>
      <c r="D55" s="8">
        <f t="shared" si="22"/>
        <v>0.85843672456575681</v>
      </c>
      <c r="E55" s="9">
        <f t="shared" si="22"/>
        <v>0.76124260355029583</v>
      </c>
      <c r="F55" s="8">
        <f t="shared" si="22"/>
        <v>0.76884615384615385</v>
      </c>
      <c r="G55" s="8">
        <f t="shared" si="22"/>
        <v>0.75161290322580643</v>
      </c>
      <c r="H55" s="8">
        <f t="shared" si="22"/>
        <v>0.65897435897435896</v>
      </c>
      <c r="I55" s="9">
        <f t="shared" si="22"/>
        <v>0.72675401521555372</v>
      </c>
      <c r="J55" s="8">
        <f t="shared" si="22"/>
        <v>0.55471464019851113</v>
      </c>
      <c r="K55" s="8">
        <f t="shared" si="22"/>
        <v>0.54205955334987588</v>
      </c>
      <c r="L55" s="8">
        <f t="shared" si="22"/>
        <v>0.53525641025641024</v>
      </c>
      <c r="M55" s="9">
        <f t="shared" si="22"/>
        <v>0.54410535117056857</v>
      </c>
      <c r="N55" s="8">
        <f t="shared" si="22"/>
        <v>0.6853598014888338</v>
      </c>
      <c r="O55" s="8">
        <f t="shared" si="22"/>
        <v>0.7287179487179487</v>
      </c>
      <c r="P55" s="8">
        <f t="shared" si="22"/>
        <v>0.62928039702233252</v>
      </c>
      <c r="Q55" s="9">
        <f t="shared" si="22"/>
        <v>0.6806020066889632</v>
      </c>
      <c r="R55" s="9">
        <f t="shared" si="22"/>
        <v>0.67781630937368642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x14ac:dyDescent="0.2">
      <c r="A56" s="1">
        <v>2005</v>
      </c>
      <c r="B56" s="8">
        <f t="shared" ref="B56:R56" si="23">+B32/B8</f>
        <v>0.6135235732009926</v>
      </c>
      <c r="C56" s="8">
        <f t="shared" si="23"/>
        <v>0.82376373626373622</v>
      </c>
      <c r="D56" s="8">
        <f t="shared" si="23"/>
        <v>0.88622828784119112</v>
      </c>
      <c r="E56" s="9">
        <f t="shared" si="23"/>
        <v>0.77286324786324789</v>
      </c>
      <c r="F56" s="8">
        <f t="shared" si="23"/>
        <v>0.73987179487179489</v>
      </c>
      <c r="G56" s="8">
        <f t="shared" si="23"/>
        <v>0.70955334987593055</v>
      </c>
      <c r="H56" s="8">
        <f t="shared" si="23"/>
        <v>0.727051282051282</v>
      </c>
      <c r="I56" s="9">
        <f t="shared" si="23"/>
        <v>0.72531699070160605</v>
      </c>
      <c r="J56" s="8">
        <f t="shared" si="23"/>
        <v>0.67406947890818858</v>
      </c>
      <c r="K56" s="8">
        <f t="shared" si="23"/>
        <v>0.56501240694789079</v>
      </c>
      <c r="L56" s="8">
        <f t="shared" si="23"/>
        <v>0.59589743589743593</v>
      </c>
      <c r="M56" s="9">
        <f t="shared" si="23"/>
        <v>0.61183110367892979</v>
      </c>
      <c r="N56" s="8">
        <f t="shared" si="23"/>
        <v>0.72617866004962783</v>
      </c>
      <c r="O56" s="8">
        <f t="shared" si="23"/>
        <v>0.67551282051282047</v>
      </c>
      <c r="P56" s="8">
        <f t="shared" si="23"/>
        <v>0.57617866004962781</v>
      </c>
      <c r="Q56" s="9">
        <f t="shared" si="23"/>
        <v>0.65911371237458194</v>
      </c>
      <c r="R56" s="9">
        <f t="shared" si="23"/>
        <v>0.69174920969441522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x14ac:dyDescent="0.2">
      <c r="A57" s="1">
        <v>2006</v>
      </c>
      <c r="B57" s="8">
        <f t="shared" ref="B57:R57" si="24">+B33/B9</f>
        <v>0.66017369727047148</v>
      </c>
      <c r="C57" s="8">
        <f t="shared" si="24"/>
        <v>0.85549450549450545</v>
      </c>
      <c r="D57" s="8">
        <f t="shared" si="24"/>
        <v>0.9281637717121588</v>
      </c>
      <c r="E57" s="9">
        <f t="shared" si="24"/>
        <v>0.81324786324786325</v>
      </c>
      <c r="F57" s="8">
        <f t="shared" si="24"/>
        <v>0.82935897435897432</v>
      </c>
      <c r="G57" s="8">
        <f t="shared" si="24"/>
        <v>0.76972704714640194</v>
      </c>
      <c r="H57" s="8">
        <f t="shared" si="24"/>
        <v>0.65153846153846151</v>
      </c>
      <c r="I57" s="9">
        <f t="shared" si="24"/>
        <v>0.75042265426880816</v>
      </c>
      <c r="J57" s="8">
        <f t="shared" si="24"/>
        <v>0.69702233250620349</v>
      </c>
      <c r="K57" s="8">
        <f t="shared" si="24"/>
        <v>0.69714640198511169</v>
      </c>
      <c r="L57" s="8">
        <f t="shared" si="24"/>
        <v>0.65320512820512822</v>
      </c>
      <c r="M57" s="9">
        <f t="shared" si="24"/>
        <v>0.68277591973244145</v>
      </c>
      <c r="N57" s="8">
        <f t="shared" si="24"/>
        <v>0.7083126550868486</v>
      </c>
      <c r="O57" s="8">
        <f t="shared" si="24"/>
        <v>0.75025641025641021</v>
      </c>
      <c r="P57" s="8">
        <f t="shared" si="24"/>
        <v>0.65161290322580645</v>
      </c>
      <c r="Q57" s="9">
        <f t="shared" si="24"/>
        <v>0.70288461538461533</v>
      </c>
      <c r="R57" s="9">
        <f t="shared" si="24"/>
        <v>0.73688092729188615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 x14ac:dyDescent="0.2">
      <c r="A58" s="1">
        <v>2007</v>
      </c>
      <c r="B58" s="8">
        <f t="shared" ref="B58:R58" si="25">+B34/B10</f>
        <v>0.66935483870967738</v>
      </c>
      <c r="C58" s="8">
        <f t="shared" si="25"/>
        <v>0.82953296703296708</v>
      </c>
      <c r="D58" s="8">
        <f t="shared" si="25"/>
        <v>0.86947890818858564</v>
      </c>
      <c r="E58" s="9">
        <f t="shared" si="25"/>
        <v>0.78811965811965812</v>
      </c>
      <c r="F58" s="8">
        <f t="shared" si="25"/>
        <v>0.79076923076923078</v>
      </c>
      <c r="G58" s="8">
        <f t="shared" si="25"/>
        <v>0.745409429280397</v>
      </c>
      <c r="H58" s="8">
        <f t="shared" si="25"/>
        <v>0.68141025641025643</v>
      </c>
      <c r="I58" s="9">
        <f t="shared" si="25"/>
        <v>0.73926458157227393</v>
      </c>
      <c r="J58" s="8">
        <f t="shared" si="25"/>
        <v>0.69826302729528533</v>
      </c>
      <c r="K58" s="8">
        <f t="shared" si="25"/>
        <v>0.69602977667493793</v>
      </c>
      <c r="L58" s="8">
        <f t="shared" si="25"/>
        <v>0.70128205128205123</v>
      </c>
      <c r="M58" s="9">
        <f t="shared" si="25"/>
        <v>0.69849498327759196</v>
      </c>
      <c r="N58" s="8">
        <f t="shared" si="25"/>
        <v>0.73250620347394546</v>
      </c>
      <c r="O58" s="8">
        <f t="shared" si="25"/>
        <v>0.71769230769230774</v>
      </c>
      <c r="P58" s="8">
        <f t="shared" si="25"/>
        <v>0.57990074441687345</v>
      </c>
      <c r="Q58" s="9">
        <f t="shared" si="25"/>
        <v>0.6762541806020067</v>
      </c>
      <c r="R58" s="9">
        <f t="shared" si="25"/>
        <v>0.7251527924130664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 x14ac:dyDescent="0.2">
      <c r="A59" s="1">
        <v>2008</v>
      </c>
      <c r="B59" s="8">
        <f t="shared" ref="B59:R59" si="26">+B35/B11</f>
        <v>0.65756823821339949</v>
      </c>
      <c r="C59" s="8">
        <f t="shared" si="26"/>
        <v>0.78435013262599473</v>
      </c>
      <c r="D59" s="8">
        <f t="shared" si="26"/>
        <v>0.85620347394540941</v>
      </c>
      <c r="E59" s="9">
        <f t="shared" si="26"/>
        <v>0.76563820794590021</v>
      </c>
      <c r="F59" s="8">
        <f t="shared" si="26"/>
        <v>0.7203846153846154</v>
      </c>
      <c r="G59" s="8">
        <f t="shared" si="26"/>
        <v>0.66377171215880892</v>
      </c>
      <c r="H59" s="8">
        <f t="shared" si="26"/>
        <v>0.70333333333333337</v>
      </c>
      <c r="I59" s="9">
        <f t="shared" si="26"/>
        <v>0.69547759932375319</v>
      </c>
      <c r="J59" s="8">
        <f t="shared" si="26"/>
        <v>0.66910669975186099</v>
      </c>
      <c r="K59" s="8">
        <f t="shared" si="26"/>
        <v>0.64392059553349879</v>
      </c>
      <c r="L59" s="8">
        <f t="shared" si="26"/>
        <v>0.6365384615384615</v>
      </c>
      <c r="M59" s="9">
        <f t="shared" si="26"/>
        <v>0.65</v>
      </c>
      <c r="N59" s="8">
        <f t="shared" si="26"/>
        <v>0.68411910669975184</v>
      </c>
      <c r="O59" s="8">
        <f t="shared" si="26"/>
        <v>0.62589743589743585</v>
      </c>
      <c r="P59" s="8">
        <f t="shared" si="26"/>
        <v>0.61464019851116625</v>
      </c>
      <c r="Q59" s="9">
        <f t="shared" si="26"/>
        <v>0.64172240802675584</v>
      </c>
      <c r="R59" s="9">
        <f t="shared" si="26"/>
        <v>0.68797814207650276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 x14ac:dyDescent="0.2">
      <c r="A60" s="1">
        <v>2009</v>
      </c>
      <c r="B60" s="8">
        <f t="shared" ref="B60:R60" si="27">+B36/B12</f>
        <v>0.56501240694789079</v>
      </c>
      <c r="C60" s="8">
        <f t="shared" si="27"/>
        <v>0.74519230769230771</v>
      </c>
      <c r="D60" s="8">
        <f t="shared" si="27"/>
        <v>0.83808933002481389</v>
      </c>
      <c r="E60" s="9">
        <f t="shared" si="27"/>
        <v>0.71512820512820507</v>
      </c>
      <c r="F60" s="8">
        <f t="shared" si="27"/>
        <v>0.76935897435897438</v>
      </c>
      <c r="G60" s="8">
        <f t="shared" si="27"/>
        <v>0.74218362282878414</v>
      </c>
      <c r="H60" s="8">
        <f t="shared" si="27"/>
        <v>0.73217948717948722</v>
      </c>
      <c r="I60" s="9">
        <f t="shared" si="27"/>
        <v>0.7478444632290786</v>
      </c>
      <c r="J60" s="8">
        <f t="shared" si="27"/>
        <v>0.64280397022332503</v>
      </c>
      <c r="K60" s="8">
        <f t="shared" si="27"/>
        <v>0.62295285359801489</v>
      </c>
      <c r="L60" s="8">
        <f t="shared" si="27"/>
        <v>0.56230769230769229</v>
      </c>
      <c r="M60" s="9">
        <f t="shared" si="27"/>
        <v>0.609866220735786</v>
      </c>
      <c r="N60" s="8">
        <f t="shared" si="27"/>
        <v>0.67617866004962779</v>
      </c>
      <c r="O60" s="8">
        <f t="shared" si="27"/>
        <v>0.64128205128205129</v>
      </c>
      <c r="P60" s="8">
        <f t="shared" si="27"/>
        <v>0.63151364764267992</v>
      </c>
      <c r="Q60" s="9">
        <f t="shared" si="27"/>
        <v>0.64974916387959869</v>
      </c>
      <c r="R60" s="9">
        <f t="shared" si="27"/>
        <v>0.6802739726027397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 x14ac:dyDescent="0.2">
      <c r="A61" s="1">
        <v>2010</v>
      </c>
      <c r="B61" s="8">
        <f t="shared" ref="B61:R61" si="28">+B37/B13</f>
        <v>0.60161290322580641</v>
      </c>
      <c r="C61" s="8">
        <f t="shared" si="28"/>
        <v>0.79656593406593401</v>
      </c>
      <c r="D61" s="8">
        <f t="shared" si="28"/>
        <v>0.82208436724565759</v>
      </c>
      <c r="E61" s="9">
        <f t="shared" si="28"/>
        <v>0.73820512820512818</v>
      </c>
      <c r="F61" s="8">
        <f t="shared" si="28"/>
        <v>0.6808974358974359</v>
      </c>
      <c r="G61" s="8">
        <f t="shared" si="28"/>
        <v>0.68461538461538463</v>
      </c>
      <c r="H61" s="8">
        <f t="shared" si="28"/>
        <v>0.65884615384615386</v>
      </c>
      <c r="I61" s="9">
        <f t="shared" si="28"/>
        <v>0.67489433643279795</v>
      </c>
      <c r="J61" s="8">
        <f t="shared" si="28"/>
        <v>0.67990074441687343</v>
      </c>
      <c r="K61" s="8">
        <f t="shared" si="28"/>
        <v>0.63325062034739454</v>
      </c>
      <c r="L61" s="8">
        <f t="shared" si="28"/>
        <v>0.67910256410256409</v>
      </c>
      <c r="M61" s="9">
        <f t="shared" si="28"/>
        <v>0.66392140468227423</v>
      </c>
      <c r="N61" s="8">
        <f t="shared" si="28"/>
        <v>0.6895781637717121</v>
      </c>
      <c r="O61" s="8">
        <f t="shared" si="28"/>
        <v>0.67615384615384611</v>
      </c>
      <c r="P61" s="8">
        <f t="shared" si="28"/>
        <v>0.68672456575682383</v>
      </c>
      <c r="Q61" s="9">
        <f t="shared" si="28"/>
        <v>0.68423913043478257</v>
      </c>
      <c r="R61" s="9">
        <f t="shared" si="28"/>
        <v>0.69009483667017912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x14ac:dyDescent="0.2">
      <c r="A62" s="1">
        <v>2011</v>
      </c>
      <c r="B62" s="8">
        <f t="shared" ref="B62:R62" si="29">+B38/B14</f>
        <v>0.67642679900744418</v>
      </c>
      <c r="C62" s="8">
        <f t="shared" si="29"/>
        <v>0.83901098901098903</v>
      </c>
      <c r="D62" s="8">
        <f t="shared" si="29"/>
        <v>0.84590570719602975</v>
      </c>
      <c r="E62" s="9">
        <f t="shared" si="29"/>
        <v>0.78538461538461535</v>
      </c>
      <c r="F62" s="8">
        <f t="shared" si="29"/>
        <v>0.81782051282051282</v>
      </c>
      <c r="G62" s="8">
        <f t="shared" si="29"/>
        <v>0.71972704714640201</v>
      </c>
      <c r="H62" s="8">
        <f t="shared" si="29"/>
        <v>0.73461538461538467</v>
      </c>
      <c r="I62" s="9">
        <f t="shared" si="29"/>
        <v>0.75697379543533394</v>
      </c>
      <c r="J62" s="8">
        <f t="shared" si="29"/>
        <v>0.76799007444168732</v>
      </c>
      <c r="K62" s="8">
        <f t="shared" si="29"/>
        <v>0.69342431761786605</v>
      </c>
      <c r="L62" s="8">
        <f t="shared" si="29"/>
        <v>0.68948717948717952</v>
      </c>
      <c r="M62" s="9">
        <f t="shared" si="29"/>
        <v>0.71726588628762544</v>
      </c>
      <c r="N62" s="8">
        <f t="shared" si="29"/>
        <v>0.71501240694789081</v>
      </c>
      <c r="O62" s="8">
        <f t="shared" si="29"/>
        <v>0.74282051282051287</v>
      </c>
      <c r="P62" s="8">
        <f t="shared" si="29"/>
        <v>0.72928039702233249</v>
      </c>
      <c r="Q62" s="9">
        <f t="shared" si="29"/>
        <v>0.72888795986622068</v>
      </c>
      <c r="R62" s="9">
        <f t="shared" si="29"/>
        <v>0.74689146469968393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x14ac:dyDescent="0.2">
      <c r="A63" s="1">
        <v>2012</v>
      </c>
      <c r="B63" s="8">
        <f t="shared" ref="B63:R63" si="30">+B39/B15</f>
        <v>0.76352357320099251</v>
      </c>
      <c r="C63" s="8">
        <f t="shared" si="30"/>
        <v>0.8708222811671088</v>
      </c>
      <c r="D63" s="8">
        <f t="shared" si="30"/>
        <v>0.90682382133995032</v>
      </c>
      <c r="E63" s="9">
        <f t="shared" si="30"/>
        <v>0.8465342349957734</v>
      </c>
      <c r="F63" s="8">
        <f t="shared" si="30"/>
        <v>0.82512820512820517</v>
      </c>
      <c r="G63" s="8">
        <f t="shared" si="30"/>
        <v>0.72940446650124069</v>
      </c>
      <c r="H63" s="8">
        <f t="shared" si="30"/>
        <v>0.74910256410256415</v>
      </c>
      <c r="I63" s="9">
        <f t="shared" si="30"/>
        <v>0.76745562130177514</v>
      </c>
      <c r="J63" s="8">
        <f t="shared" si="30"/>
        <v>0.72543424317617866</v>
      </c>
      <c r="K63" s="8">
        <f t="shared" si="30"/>
        <v>0.69516129032258067</v>
      </c>
      <c r="L63" s="8">
        <f t="shared" si="30"/>
        <v>0.642948717948718</v>
      </c>
      <c r="M63" s="9">
        <f t="shared" si="30"/>
        <v>0.68833612040133785</v>
      </c>
      <c r="N63" s="8">
        <f t="shared" si="30"/>
        <v>0.7129032258064516</v>
      </c>
      <c r="O63" s="8">
        <f t="shared" si="30"/>
        <v>0.69615384615384612</v>
      </c>
      <c r="P63" s="8">
        <f t="shared" si="30"/>
        <v>0.72803970223325065</v>
      </c>
      <c r="Q63" s="9">
        <f t="shared" si="30"/>
        <v>0.71254180602006689</v>
      </c>
      <c r="R63" s="9">
        <f t="shared" si="30"/>
        <v>0.75342580916351409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 x14ac:dyDescent="0.2">
      <c r="A64" s="1">
        <v>2013</v>
      </c>
      <c r="B64" s="8">
        <f t="shared" ref="B64:R64" si="31">+B40/B16</f>
        <v>0.82952853598014886</v>
      </c>
      <c r="C64" s="8">
        <f t="shared" si="31"/>
        <v>0.87142857142857144</v>
      </c>
      <c r="D64" s="8">
        <f t="shared" si="31"/>
        <v>0.83027295285359803</v>
      </c>
      <c r="E64" s="9">
        <f t="shared" si="31"/>
        <v>0.84282051282051285</v>
      </c>
      <c r="F64" s="8">
        <f t="shared" si="31"/>
        <v>0.81512820512820516</v>
      </c>
      <c r="G64" s="8">
        <f t="shared" si="31"/>
        <v>0.79106699751861043</v>
      </c>
      <c r="H64" s="8">
        <f t="shared" si="31"/>
        <v>0.78230769230769226</v>
      </c>
      <c r="I64" s="9">
        <f t="shared" si="31"/>
        <v>0.79611158072696531</v>
      </c>
      <c r="J64" s="8">
        <f t="shared" si="31"/>
        <v>0.83101736972704709</v>
      </c>
      <c r="K64" s="8">
        <f t="shared" si="31"/>
        <v>0.82965260545905706</v>
      </c>
      <c r="L64" s="8">
        <f t="shared" si="31"/>
        <v>0.74192307692307691</v>
      </c>
      <c r="M64" s="9">
        <f t="shared" si="31"/>
        <v>0.80150501672240804</v>
      </c>
      <c r="N64" s="8">
        <f t="shared" si="31"/>
        <v>0.79069478908188584</v>
      </c>
      <c r="O64" s="8">
        <f t="shared" si="31"/>
        <v>0.78384615384615386</v>
      </c>
      <c r="P64" s="8">
        <f t="shared" si="31"/>
        <v>0.74702233250620342</v>
      </c>
      <c r="Q64" s="9">
        <f t="shared" si="31"/>
        <v>0.77374581939799336</v>
      </c>
      <c r="R64" s="9">
        <f t="shared" si="31"/>
        <v>0.80335089567966278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 x14ac:dyDescent="0.2">
      <c r="A65" s="1">
        <v>2014</v>
      </c>
      <c r="B65" s="8">
        <f t="shared" ref="B65:R65" si="32">+B41/B17</f>
        <v>0.77431761786600495</v>
      </c>
      <c r="C65" s="8">
        <f t="shared" si="32"/>
        <v>0.88997252747252742</v>
      </c>
      <c r="D65" s="8">
        <f t="shared" si="32"/>
        <v>0.91873449131513651</v>
      </c>
      <c r="E65" s="9">
        <f t="shared" si="32"/>
        <v>0.8600427350427351</v>
      </c>
      <c r="F65" s="8">
        <f t="shared" si="32"/>
        <v>0.86602564102564106</v>
      </c>
      <c r="G65" s="8">
        <f t="shared" si="32"/>
        <v>0.82084367245657563</v>
      </c>
      <c r="H65" s="8">
        <f t="shared" si="32"/>
        <v>0.78243589743589748</v>
      </c>
      <c r="I65" s="9">
        <f t="shared" si="32"/>
        <v>0.82307692307692304</v>
      </c>
      <c r="J65" s="8">
        <f t="shared" si="32"/>
        <v>0.88970223325062037</v>
      </c>
      <c r="K65" s="8">
        <f t="shared" si="32"/>
        <v>0.77878411910669976</v>
      </c>
      <c r="L65" s="8">
        <f t="shared" si="32"/>
        <v>0.74102564102564106</v>
      </c>
      <c r="M65" s="9">
        <f t="shared" si="32"/>
        <v>0.80384615384615388</v>
      </c>
      <c r="N65" s="8">
        <f t="shared" si="32"/>
        <v>0.79789081885856084</v>
      </c>
      <c r="O65" s="8">
        <f t="shared" si="32"/>
        <v>0.75282051282051277</v>
      </c>
      <c r="P65" s="8">
        <f t="shared" si="32"/>
        <v>0.75397022332506203</v>
      </c>
      <c r="Q65" s="9">
        <f t="shared" si="32"/>
        <v>0.76839464882943143</v>
      </c>
      <c r="R65" s="9">
        <f t="shared" si="32"/>
        <v>0.81356164383561647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 x14ac:dyDescent="0.2">
      <c r="A66" s="1">
        <v>2015</v>
      </c>
      <c r="B66" s="8">
        <f t="shared" ref="B66:R66" si="33">+B42/B18</f>
        <v>0.7661290322580645</v>
      </c>
      <c r="C66" s="8">
        <f t="shared" si="33"/>
        <v>0.89148351648351654</v>
      </c>
      <c r="D66" s="8">
        <f t="shared" si="33"/>
        <v>0.89156327543424319</v>
      </c>
      <c r="E66" s="9">
        <f t="shared" si="33"/>
        <v>0.84833333333333338</v>
      </c>
      <c r="F66" s="8">
        <f t="shared" si="33"/>
        <v>0.82307692307692304</v>
      </c>
      <c r="G66" s="8">
        <f t="shared" si="33"/>
        <v>0.84342431761786596</v>
      </c>
      <c r="H66" s="8">
        <f t="shared" si="33"/>
        <v>0.79358974358974355</v>
      </c>
      <c r="I66" s="9">
        <f t="shared" si="33"/>
        <v>0.82028740490278951</v>
      </c>
      <c r="J66" s="8">
        <f t="shared" si="33"/>
        <v>0.69367245657568233</v>
      </c>
      <c r="K66" s="8">
        <f t="shared" si="33"/>
        <v>0.69478908188585609</v>
      </c>
      <c r="L66" s="8">
        <f t="shared" si="33"/>
        <v>0.65192307692307694</v>
      </c>
      <c r="M66" s="9">
        <f t="shared" si="33"/>
        <v>0.68043478260869561</v>
      </c>
      <c r="N66" s="8">
        <f t="shared" si="33"/>
        <v>0.73995037220843674</v>
      </c>
      <c r="O66" s="8">
        <f t="shared" si="33"/>
        <v>0.74935897435897436</v>
      </c>
      <c r="P66" s="8">
        <f t="shared" si="33"/>
        <v>0.72047146401985107</v>
      </c>
      <c r="Q66" s="9">
        <f t="shared" si="33"/>
        <v>0.73645484949832773</v>
      </c>
      <c r="R66" s="9">
        <f t="shared" si="33"/>
        <v>0.77082191780821918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x14ac:dyDescent="0.2">
      <c r="A67" s="1">
        <v>2016</v>
      </c>
      <c r="B67" s="8">
        <f t="shared" ref="B67:R67" si="34">+B43/B19</f>
        <v>0.745409429280397</v>
      </c>
      <c r="C67" s="8">
        <f t="shared" si="34"/>
        <v>0.83076923076923082</v>
      </c>
      <c r="D67" s="8">
        <f t="shared" si="34"/>
        <v>0.86735583509777059</v>
      </c>
      <c r="E67" s="9">
        <f t="shared" si="34"/>
        <v>0.81408438782851578</v>
      </c>
      <c r="F67" s="8">
        <f t="shared" si="34"/>
        <v>0.79073359073359073</v>
      </c>
      <c r="G67" s="8">
        <f t="shared" si="34"/>
        <v>0.67978577655997008</v>
      </c>
      <c r="H67" s="8">
        <f t="shared" si="34"/>
        <v>0.65508365508365507</v>
      </c>
      <c r="I67" s="9">
        <f t="shared" si="34"/>
        <v>0.7082184225041368</v>
      </c>
      <c r="J67" s="8">
        <f t="shared" si="34"/>
        <v>0.758624984431436</v>
      </c>
      <c r="K67" s="8">
        <f t="shared" si="34"/>
        <v>0.65549881678913935</v>
      </c>
      <c r="L67" s="8">
        <f t="shared" si="34"/>
        <v>0.68587264758958499</v>
      </c>
      <c r="M67" s="9">
        <f t="shared" si="34"/>
        <v>0.70015955660060458</v>
      </c>
      <c r="N67" s="8">
        <f t="shared" si="34"/>
        <v>0.7128032008002001</v>
      </c>
      <c r="O67" s="8">
        <f t="shared" si="34"/>
        <v>0.66834625322997421</v>
      </c>
      <c r="P67" s="8">
        <f t="shared" si="34"/>
        <v>0.65866466616654162</v>
      </c>
      <c r="Q67" s="9">
        <f t="shared" si="34"/>
        <v>0.68006403774856761</v>
      </c>
      <c r="R67" s="9">
        <f t="shared" si="34"/>
        <v>0.72554089709762537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x14ac:dyDescent="0.2">
      <c r="A68" s="1">
        <v>2017</v>
      </c>
      <c r="B68" s="8">
        <f t="shared" ref="B68:R68" si="35">+B44/B20</f>
        <v>0.70142535633908476</v>
      </c>
      <c r="C68" s="8">
        <f t="shared" si="35"/>
        <v>0.84066998892580291</v>
      </c>
      <c r="D68" s="8">
        <f t="shared" si="35"/>
        <v>0.88297074268567144</v>
      </c>
      <c r="E68" s="9">
        <f t="shared" si="35"/>
        <v>0.80727820844099918</v>
      </c>
      <c r="F68" s="8">
        <f t="shared" si="35"/>
        <v>0.72118863049095605</v>
      </c>
      <c r="G68" s="8">
        <f t="shared" si="35"/>
        <v>0.73655913978494625</v>
      </c>
      <c r="H68" s="8">
        <f t="shared" si="35"/>
        <v>0.7521963824289406</v>
      </c>
      <c r="I68" s="9">
        <f t="shared" si="35"/>
        <v>0.73664707385637618</v>
      </c>
      <c r="J68" s="8">
        <f t="shared" si="35"/>
        <v>0.73493373343335833</v>
      </c>
      <c r="K68" s="8">
        <f t="shared" si="35"/>
        <v>0.69117279319829961</v>
      </c>
      <c r="L68" s="8">
        <f t="shared" si="35"/>
        <v>0.69276485788113695</v>
      </c>
      <c r="M68" s="9">
        <f t="shared" si="35"/>
        <v>0.70643747893495112</v>
      </c>
      <c r="N68" s="8">
        <f t="shared" si="35"/>
        <v>0.7495623905976494</v>
      </c>
      <c r="O68" s="8">
        <f t="shared" si="35"/>
        <v>0.67015503875968996</v>
      </c>
      <c r="P68" s="8">
        <f t="shared" si="35"/>
        <v>0.65366341585396348</v>
      </c>
      <c r="Q68" s="9">
        <f t="shared" si="35"/>
        <v>0.69135490394337717</v>
      </c>
      <c r="R68" s="9">
        <f t="shared" si="35"/>
        <v>0.73503238823404482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x14ac:dyDescent="0.2">
      <c r="A69" s="1">
        <v>2018</v>
      </c>
      <c r="B69" s="8">
        <f t="shared" ref="B69:R69" si="36">+B45/B21</f>
        <v>0.77894473618404603</v>
      </c>
      <c r="C69" s="8">
        <f t="shared" si="36"/>
        <v>0.91555924695459578</v>
      </c>
      <c r="D69" s="8">
        <f t="shared" si="36"/>
        <v>0.9641160290072518</v>
      </c>
      <c r="E69" s="9">
        <f t="shared" si="36"/>
        <v>0.88522825150732132</v>
      </c>
      <c r="F69" s="8">
        <f t="shared" si="36"/>
        <v>0.8068475452196382</v>
      </c>
      <c r="G69" s="8">
        <f t="shared" si="36"/>
        <v>0.79960899315738021</v>
      </c>
      <c r="H69" s="8">
        <f t="shared" si="36"/>
        <v>0.79886363636363633</v>
      </c>
      <c r="I69" s="9">
        <f t="shared" si="36"/>
        <v>0.80171112229491692</v>
      </c>
      <c r="J69" s="8">
        <f t="shared" si="36"/>
        <v>0.79068914956011727</v>
      </c>
      <c r="K69" s="8">
        <f t="shared" si="36"/>
        <v>0.78152492668621698</v>
      </c>
      <c r="L69" s="8">
        <f t="shared" si="36"/>
        <v>0.7920454545454545</v>
      </c>
      <c r="M69" s="9">
        <f t="shared" si="36"/>
        <v>0.78804347826086951</v>
      </c>
      <c r="N69" s="8">
        <f t="shared" si="36"/>
        <v>0.85764907135874879</v>
      </c>
      <c r="O69" s="8">
        <f t="shared" si="36"/>
        <v>0.73585858585858588</v>
      </c>
      <c r="P69" s="8">
        <f t="shared" si="36"/>
        <v>0.72922776148582602</v>
      </c>
      <c r="Q69" s="9">
        <f t="shared" si="36"/>
        <v>0.77466238471673254</v>
      </c>
      <c r="R69" s="9">
        <f t="shared" si="36"/>
        <v>0.81164784608950225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31" x14ac:dyDescent="0.2">
      <c r="A70" s="1">
        <v>2019</v>
      </c>
      <c r="B70" s="8">
        <f t="shared" ref="B70:R70" si="37">+B46/B22</f>
        <v>0.7479227761485826</v>
      </c>
      <c r="C70" s="8">
        <f t="shared" si="37"/>
        <v>0.9081059390048154</v>
      </c>
      <c r="D70" s="8">
        <f t="shared" si="37"/>
        <v>0.94744472635012689</v>
      </c>
      <c r="E70" s="9">
        <f t="shared" si="37"/>
        <v>0.86694239044157584</v>
      </c>
      <c r="F70" s="8">
        <f t="shared" si="37"/>
        <v>0.83907615480649189</v>
      </c>
      <c r="G70" s="8">
        <f t="shared" si="37"/>
        <v>0.78409090909090906</v>
      </c>
      <c r="H70" s="8">
        <f t="shared" si="37"/>
        <v>0.78762626262626267</v>
      </c>
      <c r="I70" s="9">
        <f t="shared" si="37"/>
        <v>0.80351662934394952</v>
      </c>
      <c r="J70" s="99">
        <f t="shared" si="37"/>
        <v>0.80694037145650044</v>
      </c>
      <c r="K70" s="99">
        <f t="shared" si="37"/>
        <v>0.74633431085043989</v>
      </c>
      <c r="L70" s="100">
        <f t="shared" si="37"/>
        <v>0.72967171717171719</v>
      </c>
      <c r="M70" s="101">
        <f t="shared" si="37"/>
        <v>0.76132246376811596</v>
      </c>
      <c r="N70" s="99">
        <f t="shared" si="37"/>
        <v>0.83219046240987549</v>
      </c>
      <c r="O70" s="99">
        <f t="shared" si="37"/>
        <v>0.76453160533848563</v>
      </c>
      <c r="P70" s="99">
        <f t="shared" si="37"/>
        <v>0.71624478385496071</v>
      </c>
      <c r="Q70" s="101">
        <f t="shared" si="37"/>
        <v>0.77106009830126399</v>
      </c>
      <c r="R70" s="101">
        <f t="shared" si="37"/>
        <v>0.80038112785947213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x14ac:dyDescent="0.2">
      <c r="A71" s="1">
        <v>2020</v>
      </c>
      <c r="B71" s="8">
        <f t="shared" ref="B71:R71" si="38">+B47/B23</f>
        <v>0.75352449223416962</v>
      </c>
      <c r="C71" s="8">
        <f t="shared" si="38"/>
        <v>0.86143039591315451</v>
      </c>
      <c r="D71" s="8">
        <f t="shared" si="38"/>
        <v>0.6235364396654719</v>
      </c>
      <c r="E71" s="9">
        <f t="shared" si="38"/>
        <v>0.74363044363044362</v>
      </c>
      <c r="F71" s="8">
        <f t="shared" si="38"/>
        <v>0.29074074074074074</v>
      </c>
      <c r="G71" s="8">
        <f t="shared" si="38"/>
        <v>0.46308243727598564</v>
      </c>
      <c r="H71" s="8">
        <f t="shared" si="38"/>
        <v>0.59432098765432095</v>
      </c>
      <c r="I71" s="9">
        <f t="shared" si="38"/>
        <v>0.44953194953194953</v>
      </c>
      <c r="J71" s="99">
        <f t="shared" si="38"/>
        <v>0.52807646356033455</v>
      </c>
      <c r="K71" s="99">
        <f t="shared" si="38"/>
        <v>0.51254480286738346</v>
      </c>
      <c r="L71" s="100">
        <f t="shared" si="38"/>
        <v>0.50481481481481483</v>
      </c>
      <c r="M71" s="101">
        <f t="shared" si="38"/>
        <v>0.51525764895330117</v>
      </c>
      <c r="N71" s="99">
        <f t="shared" si="38"/>
        <v>0.56428900189524711</v>
      </c>
      <c r="O71" s="99">
        <f t="shared" si="38"/>
        <v>0.56948847997992025</v>
      </c>
      <c r="P71" s="99">
        <f t="shared" si="38"/>
        <v>0.6181730459043</v>
      </c>
      <c r="Q71" s="101">
        <f t="shared" si="38"/>
        <v>0.58414081538522156</v>
      </c>
      <c r="R71" s="101">
        <f t="shared" si="38"/>
        <v>0.57301211042264255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 x14ac:dyDescent="0.2">
      <c r="A72" s="1">
        <v>2021</v>
      </c>
      <c r="B72" s="8">
        <f t="shared" ref="B72:R72" si="39">+B48/B24</f>
        <v>0.59737156511350065</v>
      </c>
      <c r="C72" s="8">
        <f t="shared" si="39"/>
        <v>0.6873015873015873</v>
      </c>
      <c r="D72" s="8">
        <f t="shared" si="39"/>
        <v>0.8081242532855436</v>
      </c>
      <c r="E72" s="9">
        <f t="shared" si="39"/>
        <v>0.69794238683127574</v>
      </c>
      <c r="F72" s="8">
        <f t="shared" si="39"/>
        <v>0.81864197530864202</v>
      </c>
      <c r="G72" s="8">
        <f t="shared" si="39"/>
        <v>0.82138590203106332</v>
      </c>
      <c r="H72" s="8">
        <f t="shared" si="39"/>
        <v>0.75469135802469134</v>
      </c>
      <c r="I72" s="9">
        <f t="shared" si="39"/>
        <v>0.79849409849409847</v>
      </c>
      <c r="J72" s="99">
        <f t="shared" si="39"/>
        <v>0.75244922341696541</v>
      </c>
      <c r="K72" s="99">
        <f t="shared" si="39"/>
        <v>0.71863799283154117</v>
      </c>
      <c r="L72" s="100">
        <f t="shared" si="39"/>
        <v>0.75543209876543205</v>
      </c>
      <c r="M72" s="101">
        <f t="shared" si="39"/>
        <v>0.74202898550724639</v>
      </c>
      <c r="N72" s="99">
        <f t="shared" si="39"/>
        <v>0.77576296618798213</v>
      </c>
      <c r="O72" s="99">
        <f t="shared" si="39"/>
        <v>0.74244606949907654</v>
      </c>
      <c r="P72" s="99">
        <f t="shared" si="39"/>
        <v>0.73189964157706089</v>
      </c>
      <c r="Q72" s="101">
        <f t="shared" si="39"/>
        <v>0.75011846870005683</v>
      </c>
      <c r="R72" s="101">
        <f t="shared" si="39"/>
        <v>0.74727491607798646</v>
      </c>
      <c r="S72" s="10"/>
      <c r="T72" s="95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 x14ac:dyDescent="0.2">
      <c r="A73" s="127">
        <v>2022</v>
      </c>
      <c r="B73" s="128">
        <f>B49/B25</f>
        <v>0.73189964157706089</v>
      </c>
      <c r="C73" s="128">
        <f t="shared" ref="C73:R74" si="40">C49/C25</f>
        <v>0.84642857142857142</v>
      </c>
      <c r="D73" s="128">
        <f t="shared" si="40"/>
        <v>0.8520908004778972</v>
      </c>
      <c r="E73" s="129">
        <f>E49/E25</f>
        <v>0.80893004115226341</v>
      </c>
      <c r="F73" s="128">
        <f t="shared" si="40"/>
        <v>0.73666666666666669</v>
      </c>
      <c r="G73" s="128">
        <f t="shared" si="40"/>
        <v>0.71350059737156513</v>
      </c>
      <c r="H73" s="128">
        <f t="shared" si="40"/>
        <v>0.67827160493827165</v>
      </c>
      <c r="I73" s="129">
        <f t="shared" si="40"/>
        <v>0.70952380952380956</v>
      </c>
      <c r="J73" s="128">
        <f t="shared" si="40"/>
        <v>0.74396654719235367</v>
      </c>
      <c r="K73" s="128">
        <f t="shared" si="40"/>
        <v>0.7016726403823178</v>
      </c>
      <c r="L73" s="128">
        <f t="shared" si="40"/>
        <v>0.72024691358024695</v>
      </c>
      <c r="M73" s="129">
        <f t="shared" si="40"/>
        <v>0.72198067632850238</v>
      </c>
      <c r="N73" s="128">
        <f t="shared" si="40"/>
        <v>0.78030308519539682</v>
      </c>
      <c r="O73" s="128">
        <f t="shared" si="40"/>
        <v>0.72775516789109684</v>
      </c>
      <c r="P73" s="128">
        <f t="shared" si="40"/>
        <v>0.74792486806357128</v>
      </c>
      <c r="Q73" s="128">
        <f t="shared" si="40"/>
        <v>0.75225742772489668</v>
      </c>
      <c r="R73" s="129">
        <f t="shared" si="40"/>
        <v>0.74794595715547463</v>
      </c>
      <c r="S73" s="26"/>
    </row>
    <row r="74" spans="1:31" x14ac:dyDescent="0.2">
      <c r="A74" s="40">
        <v>2023</v>
      </c>
      <c r="B74" s="105">
        <f>B50/B26</f>
        <v>0.76535244922341694</v>
      </c>
      <c r="C74" s="113">
        <f t="shared" si="40"/>
        <v>0.87182539682539684</v>
      </c>
      <c r="D74" s="113">
        <f t="shared" si="40"/>
        <v>0.87765830346475504</v>
      </c>
      <c r="E74" s="114">
        <f>E50/E26</f>
        <v>0.83716049382716051</v>
      </c>
      <c r="F74" s="113">
        <f t="shared" si="40"/>
        <v>0.75876543209876546</v>
      </c>
      <c r="G74" s="113">
        <f t="shared" si="40"/>
        <v>0.7348864994026284</v>
      </c>
      <c r="H74" s="113">
        <f t="shared" si="40"/>
        <v>0.69864197530864203</v>
      </c>
      <c r="I74" s="114">
        <f t="shared" si="40"/>
        <v>0.73080993080993084</v>
      </c>
      <c r="J74" s="113">
        <f t="shared" si="40"/>
        <v>0.76630824372759854</v>
      </c>
      <c r="K74" s="113">
        <f t="shared" si="40"/>
        <v>0.72270011947431301</v>
      </c>
      <c r="L74" s="113">
        <f t="shared" si="40"/>
        <v>0.74185185185185187</v>
      </c>
      <c r="M74" s="114">
        <f t="shared" si="40"/>
        <v>0.74363929146537844</v>
      </c>
      <c r="N74" s="113">
        <f t="shared" si="40"/>
        <v>0.80372054112837765</v>
      </c>
      <c r="O74" s="113">
        <f t="shared" si="40"/>
        <v>0.7630627129321238</v>
      </c>
      <c r="P74" s="113">
        <f t="shared" si="40"/>
        <v>0.75377923204681652</v>
      </c>
      <c r="Q74" s="113">
        <f t="shared" si="40"/>
        <v>0.77363432455257086</v>
      </c>
      <c r="R74" s="114">
        <f t="shared" si="40"/>
        <v>0.7710611503504301</v>
      </c>
      <c r="S74" s="26"/>
    </row>
    <row r="75" spans="1:31" x14ac:dyDescent="0.2">
      <c r="B75" s="8"/>
      <c r="C75" s="8"/>
      <c r="D75" s="8"/>
      <c r="E75" s="9"/>
      <c r="F75" s="8"/>
      <c r="G75" s="8"/>
      <c r="H75" s="8"/>
      <c r="I75" s="9"/>
      <c r="J75" s="99"/>
      <c r="K75" s="99"/>
      <c r="L75" s="100"/>
      <c r="M75" s="101"/>
      <c r="N75" s="99"/>
      <c r="O75" s="99"/>
      <c r="P75" s="99"/>
      <c r="Q75" s="101"/>
      <c r="R75" s="10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 x14ac:dyDescent="0.2">
      <c r="A76" s="59" t="s">
        <v>25</v>
      </c>
      <c r="F76" s="11"/>
      <c r="G76" s="12"/>
    </row>
    <row r="77" spans="1:31" x14ac:dyDescent="0.2">
      <c r="A77" s="1">
        <v>2002</v>
      </c>
      <c r="B77" s="13">
        <f t="shared" ref="B77:R77" si="41">+B125/B29</f>
        <v>71.210657476139986</v>
      </c>
      <c r="C77" s="13">
        <f t="shared" si="41"/>
        <v>84.442443399512371</v>
      </c>
      <c r="D77" s="13">
        <f t="shared" si="41"/>
        <v>76.269173602853741</v>
      </c>
      <c r="E77" s="14">
        <f t="shared" si="41"/>
        <v>77.279203993821724</v>
      </c>
      <c r="F77" s="13">
        <f t="shared" si="41"/>
        <v>64.51533529717554</v>
      </c>
      <c r="G77" s="13">
        <f t="shared" si="41"/>
        <v>59.445062377874642</v>
      </c>
      <c r="H77" s="13">
        <f t="shared" si="41"/>
        <v>59.231233681462143</v>
      </c>
      <c r="I77" s="14">
        <f t="shared" si="41"/>
        <v>60.951649417852522</v>
      </c>
      <c r="J77" s="13">
        <f t="shared" si="41"/>
        <v>59.910511046641375</v>
      </c>
      <c r="K77" s="13">
        <f t="shared" si="41"/>
        <v>58.940932251368181</v>
      </c>
      <c r="L77" s="13">
        <f t="shared" si="41"/>
        <v>62.061130587204204</v>
      </c>
      <c r="M77" s="14">
        <f t="shared" si="41"/>
        <v>60.23661461238148</v>
      </c>
      <c r="N77" s="13">
        <f t="shared" si="41"/>
        <v>63.575885978428353</v>
      </c>
      <c r="O77" s="13">
        <f t="shared" si="41"/>
        <v>62.450756107018222</v>
      </c>
      <c r="P77" s="13">
        <f t="shared" si="41"/>
        <v>59.346926596379554</v>
      </c>
      <c r="Q77" s="14">
        <f t="shared" si="41"/>
        <v>61.815958899655328</v>
      </c>
      <c r="R77" s="14">
        <f t="shared" si="41"/>
        <v>65.454893902200268</v>
      </c>
      <c r="T77" s="13"/>
      <c r="U77" s="13"/>
    </row>
    <row r="78" spans="1:31" x14ac:dyDescent="0.2">
      <c r="A78" s="1">
        <v>2003</v>
      </c>
      <c r="B78" s="13">
        <f t="shared" ref="B78:R78" si="42">+B126/B30</f>
        <v>61.398953691145124</v>
      </c>
      <c r="C78" s="13">
        <f t="shared" si="42"/>
        <v>76.646176911544231</v>
      </c>
      <c r="D78" s="13">
        <f t="shared" si="42"/>
        <v>71.528616493916175</v>
      </c>
      <c r="E78" s="14">
        <f t="shared" si="42"/>
        <v>70.318893440323208</v>
      </c>
      <c r="F78" s="13">
        <f t="shared" si="42"/>
        <v>62.985664277379563</v>
      </c>
      <c r="G78" s="13">
        <f t="shared" si="42"/>
        <v>59.831022986488861</v>
      </c>
      <c r="H78" s="13">
        <f t="shared" si="42"/>
        <v>59.601285506945885</v>
      </c>
      <c r="I78" s="14">
        <f t="shared" si="42"/>
        <v>60.909448580594393</v>
      </c>
      <c r="J78" s="13">
        <f t="shared" si="42"/>
        <v>56.9833984375</v>
      </c>
      <c r="K78" s="13">
        <f t="shared" si="42"/>
        <v>58.706364209199748</v>
      </c>
      <c r="L78" s="13">
        <f t="shared" si="42"/>
        <v>56.569737954353336</v>
      </c>
      <c r="M78" s="14">
        <f t="shared" si="42"/>
        <v>57.410798603982755</v>
      </c>
      <c r="N78" s="13">
        <f t="shared" si="42"/>
        <v>64.221526104417677</v>
      </c>
      <c r="O78" s="13">
        <f t="shared" si="42"/>
        <v>60.142759795570697</v>
      </c>
      <c r="P78" s="13">
        <f t="shared" si="42"/>
        <v>64.030385664199457</v>
      </c>
      <c r="Q78" s="14">
        <f t="shared" si="42"/>
        <v>62.774914388530966</v>
      </c>
      <c r="R78" s="14">
        <f t="shared" si="42"/>
        <v>63.156216003868003</v>
      </c>
      <c r="T78" s="13"/>
      <c r="U78" s="13"/>
    </row>
    <row r="79" spans="1:31" x14ac:dyDescent="0.2">
      <c r="A79" s="1">
        <v>2004</v>
      </c>
      <c r="B79" s="13">
        <f t="shared" ref="B79:R79" si="43">+B127/B31</f>
        <v>68.790375203915175</v>
      </c>
      <c r="C79" s="13">
        <f t="shared" si="43"/>
        <v>78.716224951519067</v>
      </c>
      <c r="D79" s="13">
        <f t="shared" si="43"/>
        <v>74.272727272727266</v>
      </c>
      <c r="E79" s="14">
        <f t="shared" si="43"/>
        <v>74.306645938593078</v>
      </c>
      <c r="F79" s="13">
        <f t="shared" si="43"/>
        <v>70.207103551775887</v>
      </c>
      <c r="G79" s="13">
        <f t="shared" si="43"/>
        <v>62.498349290194781</v>
      </c>
      <c r="H79" s="13">
        <f t="shared" si="43"/>
        <v>60.885214007782103</v>
      </c>
      <c r="I79" s="14">
        <f t="shared" si="43"/>
        <v>64.704681593486484</v>
      </c>
      <c r="J79" s="13">
        <f t="shared" si="43"/>
        <v>60.989711473943188</v>
      </c>
      <c r="K79" s="13">
        <f t="shared" si="43"/>
        <v>60.288084229800873</v>
      </c>
      <c r="L79" s="13">
        <f t="shared" si="43"/>
        <v>64.398879041916175</v>
      </c>
      <c r="M79" s="14">
        <f t="shared" si="43"/>
        <v>61.847787936995772</v>
      </c>
      <c r="N79" s="13">
        <f t="shared" si="43"/>
        <v>67.828812454742931</v>
      </c>
      <c r="O79" s="13">
        <f t="shared" si="43"/>
        <v>67.405061576354683</v>
      </c>
      <c r="P79" s="13">
        <f t="shared" si="43"/>
        <v>66.936313091482646</v>
      </c>
      <c r="Q79" s="14">
        <f t="shared" si="43"/>
        <v>67.402807739557744</v>
      </c>
      <c r="R79" s="14">
        <f t="shared" si="43"/>
        <v>67.490436892451285</v>
      </c>
      <c r="T79" s="13"/>
      <c r="U79" s="13"/>
    </row>
    <row r="80" spans="1:31" x14ac:dyDescent="0.2">
      <c r="A80" s="1">
        <v>2005</v>
      </c>
      <c r="B80" s="13">
        <f t="shared" ref="B80:R80" si="44">+B128/B32</f>
        <v>76.976541961577354</v>
      </c>
      <c r="C80" s="13">
        <f t="shared" si="44"/>
        <v>85.816241454060361</v>
      </c>
      <c r="D80" s="13">
        <f t="shared" si="44"/>
        <v>81.862102757944839</v>
      </c>
      <c r="E80" s="14">
        <f t="shared" si="44"/>
        <v>81.837434337849047</v>
      </c>
      <c r="F80" s="13">
        <f t="shared" si="44"/>
        <v>69.798821694680299</v>
      </c>
      <c r="G80" s="13">
        <f t="shared" si="44"/>
        <v>67.031474033922009</v>
      </c>
      <c r="H80" s="13">
        <f t="shared" si="44"/>
        <v>63.00581907952742</v>
      </c>
      <c r="I80" s="14">
        <f t="shared" si="44"/>
        <v>66.631781364722329</v>
      </c>
      <c r="J80" s="13">
        <f t="shared" si="44"/>
        <v>65.715626725565983</v>
      </c>
      <c r="K80" s="13">
        <f t="shared" si="44"/>
        <v>63.622310057092669</v>
      </c>
      <c r="L80" s="13">
        <f t="shared" si="44"/>
        <v>63.301850258175563</v>
      </c>
      <c r="M80" s="14">
        <f t="shared" si="44"/>
        <v>64.297642637512809</v>
      </c>
      <c r="N80" s="13">
        <f t="shared" si="44"/>
        <v>74.259866735007691</v>
      </c>
      <c r="O80" s="13">
        <f t="shared" si="44"/>
        <v>72.768457012715885</v>
      </c>
      <c r="P80" s="13">
        <f t="shared" si="44"/>
        <v>69.504091300602923</v>
      </c>
      <c r="Q80" s="14">
        <f t="shared" si="44"/>
        <v>72.360586071292659</v>
      </c>
      <c r="R80" s="14">
        <f t="shared" si="44"/>
        <v>71.676253294133772</v>
      </c>
      <c r="T80" s="13"/>
      <c r="U80" s="13"/>
    </row>
    <row r="81" spans="1:21" x14ac:dyDescent="0.2">
      <c r="A81" s="1">
        <v>2006</v>
      </c>
      <c r="B81" s="13">
        <f t="shared" ref="B81:R81" si="45">+B129/B33</f>
        <v>74.584100732944933</v>
      </c>
      <c r="C81" s="13">
        <f t="shared" si="45"/>
        <v>84.337829158638414</v>
      </c>
      <c r="D81" s="13">
        <f t="shared" si="45"/>
        <v>77.534420532014437</v>
      </c>
      <c r="E81" s="14">
        <f t="shared" si="45"/>
        <v>78.93604834471887</v>
      </c>
      <c r="F81" s="13">
        <f t="shared" si="45"/>
        <v>72.651105271293858</v>
      </c>
      <c r="G81" s="13">
        <f t="shared" si="45"/>
        <v>67.181173436492585</v>
      </c>
      <c r="H81" s="13">
        <f t="shared" si="45"/>
        <v>62.475600157418341</v>
      </c>
      <c r="I81" s="14">
        <f t="shared" si="45"/>
        <v>67.827259926781181</v>
      </c>
      <c r="J81" s="13">
        <f t="shared" si="45"/>
        <v>63.124955500177997</v>
      </c>
      <c r="K81" s="13">
        <f t="shared" si="45"/>
        <v>62.075102331375689</v>
      </c>
      <c r="L81" s="13">
        <f t="shared" si="45"/>
        <v>66.492443572129545</v>
      </c>
      <c r="M81" s="14">
        <f t="shared" si="45"/>
        <v>63.814290962527551</v>
      </c>
      <c r="N81" s="13">
        <f t="shared" si="45"/>
        <v>73.16745489577859</v>
      </c>
      <c r="O81" s="13">
        <f t="shared" si="45"/>
        <v>71.253246753246756</v>
      </c>
      <c r="P81" s="13">
        <f t="shared" si="45"/>
        <v>71.637090632140143</v>
      </c>
      <c r="Q81" s="14">
        <f t="shared" si="45"/>
        <v>72.023136858383396</v>
      </c>
      <c r="R81" s="14">
        <f t="shared" si="45"/>
        <v>70.921864721864722</v>
      </c>
      <c r="T81" s="13"/>
      <c r="U81" s="13"/>
    </row>
    <row r="82" spans="1:21" x14ac:dyDescent="0.2">
      <c r="A82" s="1">
        <v>2007</v>
      </c>
      <c r="B82" s="13">
        <f t="shared" ref="B82:R82" si="46">+B130/B34</f>
        <v>90.19481000926784</v>
      </c>
      <c r="C82" s="13">
        <f t="shared" si="46"/>
        <v>101.09604239112436</v>
      </c>
      <c r="D82" s="13">
        <f t="shared" si="46"/>
        <v>88.521832191780817</v>
      </c>
      <c r="E82" s="14">
        <f t="shared" si="46"/>
        <v>93.128782127751876</v>
      </c>
      <c r="F82" s="13">
        <f t="shared" si="46"/>
        <v>77.05107003891051</v>
      </c>
      <c r="G82" s="13">
        <f t="shared" si="46"/>
        <v>72.321238348868178</v>
      </c>
      <c r="H82" s="13">
        <f t="shared" si="46"/>
        <v>69.572906867356537</v>
      </c>
      <c r="I82" s="14">
        <f t="shared" si="46"/>
        <v>73.154022068492367</v>
      </c>
      <c r="J82" s="13">
        <f t="shared" si="46"/>
        <v>70.266169154228862</v>
      </c>
      <c r="K82" s="13">
        <f t="shared" si="46"/>
        <v>70.273440285204998</v>
      </c>
      <c r="L82" s="13">
        <f t="shared" si="46"/>
        <v>70.967824497257766</v>
      </c>
      <c r="M82" s="14">
        <f t="shared" si="46"/>
        <v>70.498324156092892</v>
      </c>
      <c r="N82" s="13">
        <f t="shared" si="46"/>
        <v>82.116023035230356</v>
      </c>
      <c r="O82" s="13">
        <f t="shared" si="46"/>
        <v>79.469542693819221</v>
      </c>
      <c r="P82" s="13">
        <f t="shared" si="46"/>
        <v>79.252888318356867</v>
      </c>
      <c r="Q82" s="14">
        <f t="shared" si="46"/>
        <v>80.372867210682486</v>
      </c>
      <c r="R82" s="14">
        <f t="shared" si="46"/>
        <v>79.559055175320054</v>
      </c>
      <c r="T82" s="13"/>
      <c r="U82" s="13"/>
    </row>
    <row r="83" spans="1:21" x14ac:dyDescent="0.2">
      <c r="A83" s="1">
        <v>2008</v>
      </c>
      <c r="B83" s="13">
        <f t="shared" ref="B83:R83" si="47">+B131/B35</f>
        <v>90.048649056603765</v>
      </c>
      <c r="C83" s="13">
        <f t="shared" si="47"/>
        <v>107.69293371660467</v>
      </c>
      <c r="D83" s="13">
        <f t="shared" si="47"/>
        <v>94.357551079553687</v>
      </c>
      <c r="E83" s="14">
        <f t="shared" si="47"/>
        <v>97.450472536571908</v>
      </c>
      <c r="F83" s="13">
        <f t="shared" si="47"/>
        <v>84.430654920804415</v>
      </c>
      <c r="G83" s="13">
        <f t="shared" si="47"/>
        <v>77.573024299065423</v>
      </c>
      <c r="H83" s="13">
        <f t="shared" si="47"/>
        <v>72.157154575282547</v>
      </c>
      <c r="I83" s="14">
        <f t="shared" si="47"/>
        <v>78.109126709206919</v>
      </c>
      <c r="J83" s="13">
        <f t="shared" si="47"/>
        <v>72.201251622473578</v>
      </c>
      <c r="K83" s="13">
        <f t="shared" si="47"/>
        <v>72.619078998073221</v>
      </c>
      <c r="L83" s="13">
        <f t="shared" si="47"/>
        <v>72.716717019133938</v>
      </c>
      <c r="M83" s="14">
        <f t="shared" si="47"/>
        <v>72.50532994597377</v>
      </c>
      <c r="N83" s="13">
        <f t="shared" si="47"/>
        <v>83.047635110627496</v>
      </c>
      <c r="O83" s="13">
        <f t="shared" si="47"/>
        <v>75.976818926669395</v>
      </c>
      <c r="P83" s="13">
        <f t="shared" si="47"/>
        <v>71.582048849414619</v>
      </c>
      <c r="Q83" s="14">
        <f t="shared" si="47"/>
        <v>77.098433876221492</v>
      </c>
      <c r="R83" s="14">
        <f t="shared" si="47"/>
        <v>81.893059509989612</v>
      </c>
      <c r="T83" s="13"/>
      <c r="U83" s="13"/>
    </row>
    <row r="84" spans="1:21" x14ac:dyDescent="0.2">
      <c r="A84" s="1">
        <v>2009</v>
      </c>
      <c r="B84" s="13">
        <f t="shared" ref="B84:R84" si="48">+B132/B36</f>
        <v>76.782887571365819</v>
      </c>
      <c r="C84" s="13">
        <f t="shared" si="48"/>
        <v>90.099246082949321</v>
      </c>
      <c r="D84" s="13">
        <f t="shared" si="48"/>
        <v>76.081470022205778</v>
      </c>
      <c r="E84" s="14">
        <f t="shared" si="48"/>
        <v>80.816780805545605</v>
      </c>
      <c r="F84" s="13">
        <f t="shared" si="48"/>
        <v>72.078771871354775</v>
      </c>
      <c r="G84" s="13">
        <f t="shared" si="48"/>
        <v>66.793350050150451</v>
      </c>
      <c r="H84" s="13">
        <f t="shared" si="48"/>
        <v>64.95073016984766</v>
      </c>
      <c r="I84" s="14">
        <f t="shared" si="48"/>
        <v>67.991191929467604</v>
      </c>
      <c r="J84" s="13">
        <f t="shared" si="48"/>
        <v>64.629959467284294</v>
      </c>
      <c r="K84" s="13">
        <f t="shared" si="48"/>
        <v>66.302654849631551</v>
      </c>
      <c r="L84" s="13">
        <f t="shared" si="48"/>
        <v>68.214035567715456</v>
      </c>
      <c r="M84" s="14">
        <f t="shared" si="48"/>
        <v>66.283260899369338</v>
      </c>
      <c r="N84" s="13">
        <f t="shared" si="48"/>
        <v>71.861761467889906</v>
      </c>
      <c r="O84" s="13">
        <f t="shared" si="48"/>
        <v>67.728914434226311</v>
      </c>
      <c r="P84" s="13">
        <f t="shared" si="48"/>
        <v>66.048819253438111</v>
      </c>
      <c r="Q84" s="14">
        <f t="shared" si="48"/>
        <v>68.627919186719851</v>
      </c>
      <c r="R84" s="14">
        <f t="shared" si="48"/>
        <v>71.083049196071755</v>
      </c>
      <c r="T84" s="13"/>
      <c r="U84" s="13"/>
    </row>
    <row r="85" spans="1:21" x14ac:dyDescent="0.2">
      <c r="A85" s="1">
        <v>2010</v>
      </c>
      <c r="B85" s="13">
        <f t="shared" ref="B85:R85" si="49">+B133/B37</f>
        <v>72.142297380903273</v>
      </c>
      <c r="C85" s="13">
        <f t="shared" si="49"/>
        <v>81.809105018106564</v>
      </c>
      <c r="D85" s="13">
        <f t="shared" si="49"/>
        <v>78.45668578327799</v>
      </c>
      <c r="E85" s="14">
        <f t="shared" si="49"/>
        <v>77.809598240129674</v>
      </c>
      <c r="F85" s="13">
        <f t="shared" si="49"/>
        <v>73.340048954999062</v>
      </c>
      <c r="G85" s="13">
        <f t="shared" si="49"/>
        <v>67.811888365349759</v>
      </c>
      <c r="H85" s="13">
        <f t="shared" si="49"/>
        <v>66.122008172796271</v>
      </c>
      <c r="I85" s="14">
        <f t="shared" si="49"/>
        <v>69.106713426853702</v>
      </c>
      <c r="J85" s="13">
        <f t="shared" si="49"/>
        <v>65.58594890510949</v>
      </c>
      <c r="K85" s="13">
        <f t="shared" si="49"/>
        <v>65.455133228840126</v>
      </c>
      <c r="L85" s="13">
        <f t="shared" si="49"/>
        <v>65.583349065508784</v>
      </c>
      <c r="M85" s="14">
        <f t="shared" si="49"/>
        <v>65.543038851457723</v>
      </c>
      <c r="N85" s="13">
        <f t="shared" si="49"/>
        <v>75.521590500179926</v>
      </c>
      <c r="O85" s="13">
        <f t="shared" si="49"/>
        <v>66.02882062950323</v>
      </c>
      <c r="P85" s="13">
        <f t="shared" si="49"/>
        <v>63.628644986449864</v>
      </c>
      <c r="Q85" s="14">
        <f t="shared" si="49"/>
        <v>68.440737459522211</v>
      </c>
      <c r="R85" s="14">
        <f t="shared" si="49"/>
        <v>70.371622385096956</v>
      </c>
      <c r="S85" s="10"/>
      <c r="T85" s="13"/>
      <c r="U85" s="13"/>
    </row>
    <row r="86" spans="1:21" x14ac:dyDescent="0.2">
      <c r="A86" s="1">
        <v>2011</v>
      </c>
      <c r="B86" s="13">
        <f t="shared" ref="B86:R86" si="50">+B134/B38</f>
        <v>72.580359501100517</v>
      </c>
      <c r="C86" s="13">
        <f t="shared" si="50"/>
        <v>81.630320890635232</v>
      </c>
      <c r="D86" s="13">
        <f t="shared" si="50"/>
        <v>77.932678204752122</v>
      </c>
      <c r="E86" s="14">
        <f t="shared" si="50"/>
        <v>77.573790401567095</v>
      </c>
      <c r="F86" s="13">
        <f t="shared" si="50"/>
        <v>69.403041229032766</v>
      </c>
      <c r="G86" s="13">
        <f t="shared" si="50"/>
        <v>68.373728667471127</v>
      </c>
      <c r="H86" s="13">
        <f t="shared" si="50"/>
        <v>65.538219895287952</v>
      </c>
      <c r="I86" s="14">
        <f t="shared" si="50"/>
        <v>67.833165829145727</v>
      </c>
      <c r="J86" s="13">
        <f t="shared" si="50"/>
        <v>67.263327948303711</v>
      </c>
      <c r="K86" s="13">
        <f t="shared" si="50"/>
        <v>64.986153157988909</v>
      </c>
      <c r="L86" s="13">
        <f t="shared" si="50"/>
        <v>68.529193008553364</v>
      </c>
      <c r="M86" s="14">
        <f t="shared" si="50"/>
        <v>66.918319636300041</v>
      </c>
      <c r="N86" s="13">
        <f t="shared" si="50"/>
        <v>71.768176297067498</v>
      </c>
      <c r="O86" s="13">
        <f t="shared" si="50"/>
        <v>67.789565067311017</v>
      </c>
      <c r="P86" s="13">
        <f t="shared" si="50"/>
        <v>65.936204491323579</v>
      </c>
      <c r="Q86" s="14">
        <f t="shared" si="50"/>
        <v>68.479825064525386</v>
      </c>
      <c r="R86" s="14">
        <f t="shared" si="50"/>
        <v>70.296366817155743</v>
      </c>
      <c r="S86" s="10"/>
      <c r="T86" s="13"/>
      <c r="U86" s="13"/>
    </row>
    <row r="87" spans="1:21" x14ac:dyDescent="0.2">
      <c r="A87" s="1">
        <v>2012</v>
      </c>
      <c r="B87" s="13">
        <f t="shared" ref="B87:R87" si="51">+B135/B39</f>
        <v>71.22136496587585</v>
      </c>
      <c r="C87" s="13">
        <f t="shared" si="51"/>
        <v>80.764148644532426</v>
      </c>
      <c r="D87" s="13">
        <f t="shared" si="51"/>
        <v>77.944727048843887</v>
      </c>
      <c r="E87" s="14">
        <f t="shared" si="51"/>
        <v>76.803219831244689</v>
      </c>
      <c r="F87" s="13">
        <f t="shared" si="51"/>
        <v>71.033955873213188</v>
      </c>
      <c r="G87" s="13">
        <f t="shared" si="51"/>
        <v>69.377445143731933</v>
      </c>
      <c r="H87" s="13">
        <f t="shared" si="51"/>
        <v>63.368303953448574</v>
      </c>
      <c r="I87" s="14">
        <f t="shared" si="51"/>
        <v>68.030925212027753</v>
      </c>
      <c r="J87" s="13">
        <f t="shared" si="51"/>
        <v>63.651445185565244</v>
      </c>
      <c r="K87" s="13">
        <f t="shared" si="51"/>
        <v>68.394966981973937</v>
      </c>
      <c r="L87" s="13">
        <f t="shared" si="51"/>
        <v>65.538584247258228</v>
      </c>
      <c r="M87" s="14">
        <f t="shared" si="51"/>
        <v>65.840449438202242</v>
      </c>
      <c r="N87" s="13">
        <f t="shared" si="51"/>
        <v>74.28189523146537</v>
      </c>
      <c r="O87" s="13">
        <f t="shared" si="51"/>
        <v>68.559668508287288</v>
      </c>
      <c r="P87" s="13">
        <f t="shared" si="51"/>
        <v>64.175647580095429</v>
      </c>
      <c r="Q87" s="14">
        <f t="shared" si="51"/>
        <v>68.979433818352504</v>
      </c>
      <c r="R87" s="14">
        <f t="shared" si="51"/>
        <v>70.203996038830624</v>
      </c>
      <c r="S87" s="10"/>
      <c r="T87" s="13"/>
      <c r="U87" s="13"/>
    </row>
    <row r="88" spans="1:21" x14ac:dyDescent="0.2">
      <c r="A88" s="1">
        <v>2013</v>
      </c>
      <c r="B88" s="13">
        <f t="shared" ref="B88:R88" si="52">+B136/B40</f>
        <v>65.965689500448704</v>
      </c>
      <c r="C88" s="13">
        <f t="shared" si="52"/>
        <v>80.830093001261034</v>
      </c>
      <c r="D88" s="13">
        <f t="shared" si="52"/>
        <v>75.106906754333536</v>
      </c>
      <c r="E88" s="14">
        <f t="shared" si="52"/>
        <v>73.848906297535748</v>
      </c>
      <c r="F88" s="13">
        <f t="shared" si="52"/>
        <v>68.260866624724756</v>
      </c>
      <c r="G88" s="13">
        <f t="shared" si="52"/>
        <v>64.573757841907153</v>
      </c>
      <c r="H88" s="13">
        <f t="shared" si="52"/>
        <v>63.352985906260251</v>
      </c>
      <c r="I88" s="14">
        <f t="shared" si="52"/>
        <v>65.422849331068164</v>
      </c>
      <c r="J88" s="13">
        <f t="shared" si="52"/>
        <v>62.728178560764405</v>
      </c>
      <c r="K88" s="13">
        <f t="shared" si="52"/>
        <v>61.381585165246001</v>
      </c>
      <c r="L88" s="13">
        <f t="shared" si="52"/>
        <v>60.355458786936239</v>
      </c>
      <c r="M88" s="14">
        <f t="shared" si="52"/>
        <v>61.542303359065308</v>
      </c>
      <c r="N88" s="13">
        <f t="shared" si="52"/>
        <v>69.127028087243062</v>
      </c>
      <c r="O88" s="13">
        <f t="shared" si="52"/>
        <v>65.696861301929999</v>
      </c>
      <c r="P88" s="13">
        <f t="shared" si="52"/>
        <v>64.134723467862472</v>
      </c>
      <c r="Q88" s="14">
        <f t="shared" si="52"/>
        <v>66.369803868597373</v>
      </c>
      <c r="R88" s="14">
        <f t="shared" si="52"/>
        <v>66.85661074529763</v>
      </c>
      <c r="S88" s="10"/>
      <c r="T88" s="13"/>
      <c r="U88" s="13"/>
    </row>
    <row r="89" spans="1:21" x14ac:dyDescent="0.2">
      <c r="A89" s="1">
        <v>2014</v>
      </c>
      <c r="B89" s="13">
        <f t="shared" ref="B89:R89" si="53">+B137/B41</f>
        <v>67.037160711424448</v>
      </c>
      <c r="C89" s="13">
        <f t="shared" si="53"/>
        <v>81.123083809229811</v>
      </c>
      <c r="D89" s="13">
        <f t="shared" si="53"/>
        <v>72.267816340310603</v>
      </c>
      <c r="E89" s="14">
        <f t="shared" si="53"/>
        <v>73.496574409937892</v>
      </c>
      <c r="F89" s="13">
        <f t="shared" si="53"/>
        <v>69.18158105107328</v>
      </c>
      <c r="G89" s="13">
        <f t="shared" si="53"/>
        <v>67.078740931076183</v>
      </c>
      <c r="H89" s="13">
        <f t="shared" si="53"/>
        <v>63.387488120596423</v>
      </c>
      <c r="I89" s="14">
        <f t="shared" si="53"/>
        <v>66.651348978124688</v>
      </c>
      <c r="J89" s="13">
        <f t="shared" si="53"/>
        <v>62.432068051875611</v>
      </c>
      <c r="K89" s="13">
        <f t="shared" si="53"/>
        <v>63.215939142902656</v>
      </c>
      <c r="L89" s="13">
        <f t="shared" si="53"/>
        <v>62.510373702422136</v>
      </c>
      <c r="M89" s="14">
        <f t="shared" si="53"/>
        <v>62.711502496359479</v>
      </c>
      <c r="N89" s="13">
        <f t="shared" si="53"/>
        <v>70.775677188617635</v>
      </c>
      <c r="O89" s="13">
        <f t="shared" si="53"/>
        <v>64.862975136239783</v>
      </c>
      <c r="P89" s="13">
        <f t="shared" si="53"/>
        <v>62.898056606878392</v>
      </c>
      <c r="Q89" s="14">
        <f t="shared" si="53"/>
        <v>66.282114254624588</v>
      </c>
      <c r="R89" s="14">
        <f t="shared" si="53"/>
        <v>67.366546556659372</v>
      </c>
      <c r="S89" s="10"/>
      <c r="T89" s="13"/>
      <c r="U89" s="13"/>
    </row>
    <row r="90" spans="1:21" x14ac:dyDescent="0.2">
      <c r="A90" s="1">
        <v>2015</v>
      </c>
      <c r="B90" s="13">
        <f t="shared" ref="B90:R90" si="54">+B138/B42</f>
        <v>67.741844534412962</v>
      </c>
      <c r="C90" s="13">
        <f t="shared" si="54"/>
        <v>83.394221879815106</v>
      </c>
      <c r="D90" s="13">
        <f t="shared" si="54"/>
        <v>75.41215975507933</v>
      </c>
      <c r="E90" s="14">
        <f t="shared" si="54"/>
        <v>75.635795174046649</v>
      </c>
      <c r="F90" s="13">
        <f t="shared" si="54"/>
        <v>70.159920560747665</v>
      </c>
      <c r="G90" s="13">
        <f t="shared" si="54"/>
        <v>63.593843777581647</v>
      </c>
      <c r="H90" s="13">
        <f t="shared" si="54"/>
        <v>64.192462035541183</v>
      </c>
      <c r="I90" s="14">
        <f t="shared" si="54"/>
        <v>65.95676937345425</v>
      </c>
      <c r="J90" s="13">
        <f t="shared" si="54"/>
        <v>66.765158290109099</v>
      </c>
      <c r="K90" s="13">
        <f t="shared" si="54"/>
        <v>64.250089285714282</v>
      </c>
      <c r="L90" s="13">
        <f t="shared" si="54"/>
        <v>62.520920353982305</v>
      </c>
      <c r="M90" s="14">
        <f t="shared" si="54"/>
        <v>64.573812976161207</v>
      </c>
      <c r="N90" s="13">
        <f t="shared" si="54"/>
        <v>70.231670020120731</v>
      </c>
      <c r="O90" s="13">
        <f t="shared" si="54"/>
        <v>61.713216424294266</v>
      </c>
      <c r="P90" s="13">
        <f t="shared" si="54"/>
        <v>61.198591355260888</v>
      </c>
      <c r="Q90" s="14">
        <f t="shared" si="54"/>
        <v>64.427545980926425</v>
      </c>
      <c r="R90" s="14">
        <f t="shared" si="54"/>
        <v>67.907399488728785</v>
      </c>
      <c r="S90" s="10"/>
      <c r="T90" s="13"/>
      <c r="U90" s="13"/>
    </row>
    <row r="91" spans="1:21" x14ac:dyDescent="0.2">
      <c r="A91" s="1">
        <v>2016</v>
      </c>
      <c r="B91" s="13">
        <f t="shared" ref="B91:R91" si="55">+B139/B43</f>
        <v>66.986240013315566</v>
      </c>
      <c r="C91" s="13">
        <f t="shared" si="55"/>
        <v>81.881985951468707</v>
      </c>
      <c r="D91" s="13">
        <f t="shared" si="55"/>
        <v>74.968552556002294</v>
      </c>
      <c r="E91" s="14">
        <f t="shared" si="55"/>
        <v>74.726715013516312</v>
      </c>
      <c r="F91" s="13">
        <f t="shared" si="55"/>
        <v>68.841728515625007</v>
      </c>
      <c r="G91" s="13">
        <f t="shared" si="55"/>
        <v>66.580014657383657</v>
      </c>
      <c r="H91" s="13">
        <f t="shared" si="55"/>
        <v>66.204284872298629</v>
      </c>
      <c r="I91" s="14">
        <f t="shared" si="55"/>
        <v>67.2979337407141</v>
      </c>
      <c r="J91" s="13">
        <f t="shared" si="55"/>
        <v>63.133625020522089</v>
      </c>
      <c r="K91" s="13">
        <f t="shared" si="55"/>
        <v>62.212840585217556</v>
      </c>
      <c r="L91" s="13">
        <f t="shared" si="55"/>
        <v>61.851907536177407</v>
      </c>
      <c r="M91" s="14">
        <f t="shared" si="55"/>
        <v>62.434008395802095</v>
      </c>
      <c r="N91" s="13">
        <f t="shared" si="55"/>
        <v>71.3856270829679</v>
      </c>
      <c r="O91" s="13">
        <f t="shared" si="55"/>
        <v>66.194712932534316</v>
      </c>
      <c r="P91" s="13">
        <f t="shared" si="55"/>
        <v>67.257057706909649</v>
      </c>
      <c r="Q91" s="14">
        <f t="shared" si="55"/>
        <v>68.37472989716268</v>
      </c>
      <c r="R91" s="14">
        <f t="shared" si="55"/>
        <v>68.44966441195723</v>
      </c>
      <c r="S91" s="10"/>
      <c r="T91" s="13"/>
      <c r="U91" s="13"/>
    </row>
    <row r="92" spans="1:21" x14ac:dyDescent="0.2">
      <c r="A92" s="1">
        <v>2017</v>
      </c>
      <c r="B92" s="13">
        <f t="shared" ref="B92:R92" si="56">+B140/B44</f>
        <v>73.569926916221036</v>
      </c>
      <c r="C92" s="13">
        <f t="shared" si="56"/>
        <v>90.11127778692574</v>
      </c>
      <c r="D92" s="13">
        <f t="shared" si="56"/>
        <v>83.569221183800636</v>
      </c>
      <c r="E92" s="14">
        <f t="shared" si="56"/>
        <v>82.696128034142433</v>
      </c>
      <c r="F92" s="13">
        <f t="shared" si="56"/>
        <v>78.432230383375128</v>
      </c>
      <c r="G92" s="13">
        <f t="shared" si="56"/>
        <v>71.36355457477508</v>
      </c>
      <c r="H92" s="13">
        <f t="shared" si="56"/>
        <v>66.25833047062865</v>
      </c>
      <c r="I92" s="14">
        <f t="shared" si="56"/>
        <v>71.926418618097728</v>
      </c>
      <c r="J92" s="13">
        <f t="shared" si="56"/>
        <v>67.438411024157872</v>
      </c>
      <c r="K92" s="13">
        <f t="shared" si="56"/>
        <v>67.75741678726483</v>
      </c>
      <c r="L92" s="13">
        <f t="shared" si="56"/>
        <v>68.315975382320033</v>
      </c>
      <c r="M92" s="14">
        <f t="shared" si="56"/>
        <v>67.824203244274813</v>
      </c>
      <c r="N92" s="13">
        <f t="shared" si="56"/>
        <v>79.482240200166814</v>
      </c>
      <c r="O92" s="13">
        <f t="shared" si="56"/>
        <v>70.316175053017162</v>
      </c>
      <c r="P92" s="13">
        <f t="shared" si="56"/>
        <v>67.635357689364966</v>
      </c>
      <c r="Q92" s="14">
        <f t="shared" si="56"/>
        <v>72.810705667276054</v>
      </c>
      <c r="R92" s="14">
        <f t="shared" si="56"/>
        <v>74.058861134387016</v>
      </c>
      <c r="S92" s="10"/>
      <c r="T92" s="13"/>
      <c r="U92" s="13"/>
    </row>
    <row r="93" spans="1:21" x14ac:dyDescent="0.2">
      <c r="A93" s="1">
        <v>2018</v>
      </c>
      <c r="B93" s="13">
        <f t="shared" ref="B93:R93" si="57">+B141/B45</f>
        <v>81.756634028892449</v>
      </c>
      <c r="C93" s="13">
        <f t="shared" si="57"/>
        <v>92.231324463259753</v>
      </c>
      <c r="D93" s="13">
        <f t="shared" si="57"/>
        <v>86.615420827389443</v>
      </c>
      <c r="E93" s="14">
        <f t="shared" si="57"/>
        <v>86.949808805643386</v>
      </c>
      <c r="F93" s="13">
        <f t="shared" si="57"/>
        <v>79.028883907125703</v>
      </c>
      <c r="G93" s="13">
        <f t="shared" si="57"/>
        <v>74.515128361858189</v>
      </c>
      <c r="H93" s="13">
        <f t="shared" si="57"/>
        <v>68.937253042516204</v>
      </c>
      <c r="I93" s="14">
        <f t="shared" si="57"/>
        <v>74.14356455325381</v>
      </c>
      <c r="J93" s="13">
        <f t="shared" si="57"/>
        <v>69.784578890434247</v>
      </c>
      <c r="K93" s="13">
        <f t="shared" si="57"/>
        <v>68.690431519699814</v>
      </c>
      <c r="L93" s="13">
        <f t="shared" si="57"/>
        <v>68.690738083851429</v>
      </c>
      <c r="M93" s="14">
        <f t="shared" si="57"/>
        <v>69.060449843260187</v>
      </c>
      <c r="N93" s="13">
        <f t="shared" si="57"/>
        <v>80.537113548938592</v>
      </c>
      <c r="O93" s="13">
        <f t="shared" si="57"/>
        <v>69.649107755662314</v>
      </c>
      <c r="P93" s="13">
        <f t="shared" si="57"/>
        <v>67.441018766756031</v>
      </c>
      <c r="Q93" s="14">
        <f t="shared" si="57"/>
        <v>73.010523518469313</v>
      </c>
      <c r="R93" s="14">
        <f t="shared" si="57"/>
        <v>76.006643521500521</v>
      </c>
      <c r="S93" s="10"/>
      <c r="T93" s="13"/>
      <c r="U93" s="13"/>
    </row>
    <row r="94" spans="1:21" x14ac:dyDescent="0.2">
      <c r="A94" s="1">
        <v>2019</v>
      </c>
      <c r="B94" s="13">
        <f t="shared" ref="B94:R94" si="58">+B142/B46</f>
        <v>76.969286064368561</v>
      </c>
      <c r="C94" s="13">
        <f t="shared" si="58"/>
        <v>105.30416850788039</v>
      </c>
      <c r="D94" s="13">
        <f t="shared" si="58"/>
        <v>92.217036470288193</v>
      </c>
      <c r="E94" s="14">
        <f t="shared" si="58"/>
        <v>92.001011950655354</v>
      </c>
      <c r="F94" s="13">
        <f t="shared" si="58"/>
        <v>82.912225859247144</v>
      </c>
      <c r="G94" s="13">
        <f t="shared" si="58"/>
        <v>78.204397693626305</v>
      </c>
      <c r="H94" s="13">
        <f t="shared" si="58"/>
        <v>77.277850272523239</v>
      </c>
      <c r="I94" s="14">
        <f t="shared" si="58"/>
        <v>79.53911643270024</v>
      </c>
      <c r="J94" s="13">
        <f t="shared" si="58"/>
        <v>73.699273167777108</v>
      </c>
      <c r="K94" s="13">
        <f t="shared" si="58"/>
        <v>73.924327111984283</v>
      </c>
      <c r="L94" s="79">
        <f t="shared" si="58"/>
        <v>72.564990482782477</v>
      </c>
      <c r="M94" s="14">
        <f t="shared" si="58"/>
        <v>73.419115786058086</v>
      </c>
      <c r="N94" s="13">
        <f t="shared" si="58"/>
        <v>84.222415795586528</v>
      </c>
      <c r="O94" s="13">
        <f t="shared" si="58"/>
        <v>74.728445460483343</v>
      </c>
      <c r="P94" s="13">
        <f t="shared" si="58"/>
        <v>70.516700404858298</v>
      </c>
      <c r="Q94" s="14">
        <f t="shared" si="58"/>
        <v>76.862935586061241</v>
      </c>
      <c r="R94" s="14">
        <f t="shared" si="58"/>
        <v>80.760863213811419</v>
      </c>
      <c r="S94" s="10"/>
      <c r="T94" s="13"/>
      <c r="U94" s="13"/>
    </row>
    <row r="95" spans="1:21" x14ac:dyDescent="0.2">
      <c r="A95" s="1">
        <v>2020</v>
      </c>
      <c r="B95" s="13">
        <f t="shared" ref="B95:R95" si="59">+B143/B47</f>
        <v>76.921515776121765</v>
      </c>
      <c r="C95" s="13">
        <f t="shared" si="59"/>
        <v>108.2468495181616</v>
      </c>
      <c r="D95" s="13">
        <f t="shared" si="59"/>
        <v>83.314619658938497</v>
      </c>
      <c r="E95" s="14">
        <f t="shared" si="59"/>
        <v>90.311860325105357</v>
      </c>
      <c r="F95" s="13">
        <f t="shared" si="59"/>
        <v>57.979193205944796</v>
      </c>
      <c r="G95" s="13">
        <f t="shared" si="59"/>
        <v>59.984262125902994</v>
      </c>
      <c r="H95" s="70">
        <f t="shared" si="59"/>
        <v>65.232862484420437</v>
      </c>
      <c r="I95" s="71">
        <f t="shared" si="59"/>
        <v>61.844363965595292</v>
      </c>
      <c r="J95" s="70">
        <f t="shared" si="59"/>
        <v>67.819004524886878</v>
      </c>
      <c r="K95" s="70">
        <f t="shared" si="59"/>
        <v>67.810023310023311</v>
      </c>
      <c r="L95" s="67">
        <f t="shared" si="59"/>
        <v>67.312790413303986</v>
      </c>
      <c r="M95" s="71">
        <f t="shared" si="59"/>
        <v>67.654269864833196</v>
      </c>
      <c r="N95" s="70">
        <f t="shared" si="59"/>
        <v>69.18759263180182</v>
      </c>
      <c r="O95" s="70">
        <f t="shared" si="59"/>
        <v>60.300888792542814</v>
      </c>
      <c r="P95" s="70">
        <f t="shared" si="59"/>
        <v>59.51681484344801</v>
      </c>
      <c r="Q95" s="71">
        <f t="shared" si="59"/>
        <v>62.913921433494139</v>
      </c>
      <c r="R95" s="71">
        <f t="shared" si="59"/>
        <v>72.617165562913911</v>
      </c>
      <c r="S95" s="10"/>
      <c r="T95" s="13"/>
      <c r="U95" s="13"/>
    </row>
    <row r="96" spans="1:21" x14ac:dyDescent="0.2">
      <c r="A96" s="1">
        <v>2021</v>
      </c>
      <c r="B96" s="13">
        <f t="shared" ref="B96:R96" si="60">+B144/B48</f>
        <v>62.608400000000003</v>
      </c>
      <c r="C96" s="13">
        <f t="shared" si="60"/>
        <v>64.684757505773675</v>
      </c>
      <c r="D96" s="13">
        <f t="shared" si="60"/>
        <v>73.510348905972791</v>
      </c>
      <c r="E96" s="14">
        <f t="shared" si="60"/>
        <v>67.592452830188677</v>
      </c>
      <c r="F96" s="13">
        <f t="shared" si="60"/>
        <v>80.075403408234052</v>
      </c>
      <c r="G96" s="13">
        <f t="shared" si="60"/>
        <v>76.456000000000003</v>
      </c>
      <c r="H96" s="70">
        <f t="shared" si="60"/>
        <v>84.802715524292495</v>
      </c>
      <c r="I96" s="71">
        <f t="shared" si="60"/>
        <v>80.280034660278304</v>
      </c>
      <c r="J96" s="70">
        <f t="shared" si="60"/>
        <v>88.638615433470946</v>
      </c>
      <c r="K96" s="70">
        <f t="shared" si="60"/>
        <v>85.312551953449713</v>
      </c>
      <c r="L96" s="67">
        <f t="shared" si="60"/>
        <v>81.561039385520516</v>
      </c>
      <c r="M96" s="71">
        <f t="shared" si="60"/>
        <v>85.20361328125</v>
      </c>
      <c r="N96" s="70">
        <f t="shared" si="60"/>
        <v>101.04420144771292</v>
      </c>
      <c r="O96" s="70">
        <f t="shared" si="60"/>
        <v>87.146158962421012</v>
      </c>
      <c r="P96" s="70">
        <f t="shared" si="60"/>
        <v>84.338148873653282</v>
      </c>
      <c r="Q96" s="71">
        <f t="shared" si="60"/>
        <v>91.065985080234</v>
      </c>
      <c r="R96" s="71">
        <f t="shared" si="60"/>
        <v>81.319421813046546</v>
      </c>
      <c r="S96" s="10"/>
      <c r="T96" s="13"/>
      <c r="U96" s="13"/>
    </row>
    <row r="97" spans="1:35" x14ac:dyDescent="0.2">
      <c r="A97" s="46">
        <v>2022</v>
      </c>
      <c r="B97" s="94">
        <f>SUM(B145/B49)</f>
        <v>91.708682664054848</v>
      </c>
      <c r="C97" s="94">
        <f t="shared" ref="C97:D98" si="61">SUM(C145/C49)</f>
        <v>112.69736990154711</v>
      </c>
      <c r="D97" s="94">
        <f t="shared" si="61"/>
        <v>110.1850813236119</v>
      </c>
      <c r="E97" s="98">
        <f>SUM(E145/E49)</f>
        <v>105.2448420410032</v>
      </c>
      <c r="F97" s="94">
        <f t="shared" ref="F97:R98" si="62">SUM(F145/F49)</f>
        <v>106.10081447963802</v>
      </c>
      <c r="G97" s="94">
        <f t="shared" si="62"/>
        <v>100.53616878767582</v>
      </c>
      <c r="H97" s="94">
        <f t="shared" si="62"/>
        <v>95.819257371678191</v>
      </c>
      <c r="I97" s="98">
        <f t="shared" si="62"/>
        <v>100.95431423162967</v>
      </c>
      <c r="J97" s="94">
        <f t="shared" si="62"/>
        <v>89.452545366950375</v>
      </c>
      <c r="K97" s="94">
        <f t="shared" si="62"/>
        <v>87.939506214881661</v>
      </c>
      <c r="L97" s="94">
        <f t="shared" si="62"/>
        <v>92.966061021597525</v>
      </c>
      <c r="M97" s="98">
        <f t="shared" si="62"/>
        <v>90.100017843202849</v>
      </c>
      <c r="N97" s="94">
        <f t="shared" si="62"/>
        <v>98.880416475271787</v>
      </c>
      <c r="O97" s="130">
        <f t="shared" si="62"/>
        <v>84.501441899915179</v>
      </c>
      <c r="P97" s="130">
        <f t="shared" si="62"/>
        <v>77.834345047923321</v>
      </c>
      <c r="Q97" s="131">
        <f t="shared" si="62"/>
        <v>87.293535267044845</v>
      </c>
      <c r="R97" s="131">
        <f t="shared" si="62"/>
        <v>95.994507393840721</v>
      </c>
      <c r="S97" s="26"/>
    </row>
    <row r="98" spans="1:35" x14ac:dyDescent="0.2">
      <c r="A98" s="40">
        <v>2023</v>
      </c>
      <c r="B98" s="106">
        <f>SUM(B146/B50)</f>
        <v>95.272244770527635</v>
      </c>
      <c r="C98" s="111">
        <f t="shared" si="61"/>
        <v>108.93642846305568</v>
      </c>
      <c r="D98" s="111">
        <f t="shared" si="61"/>
        <v>109.08821127144024</v>
      </c>
      <c r="E98" s="112">
        <f>SUM(E146/E50)</f>
        <v>104.68839404217667</v>
      </c>
      <c r="F98" s="111">
        <f t="shared" si="62"/>
        <v>103.58265538561666</v>
      </c>
      <c r="G98" s="111">
        <f t="shared" si="62"/>
        <v>99.353275890099169</v>
      </c>
      <c r="H98" s="111">
        <f t="shared" si="62"/>
        <v>100.03852270719209</v>
      </c>
      <c r="I98" s="112">
        <f t="shared" si="62"/>
        <v>101.01687458231233</v>
      </c>
      <c r="J98" s="111">
        <f t="shared" si="62"/>
        <v>91.245712503897721</v>
      </c>
      <c r="K98" s="111">
        <f t="shared" si="62"/>
        <v>88.110596792858317</v>
      </c>
      <c r="L98" s="111">
        <f t="shared" si="62"/>
        <v>90.743052088533872</v>
      </c>
      <c r="M98" s="112">
        <f t="shared" si="62"/>
        <v>90.055543525335636</v>
      </c>
      <c r="N98" s="111">
        <f t="shared" si="62"/>
        <v>98.112085625092902</v>
      </c>
      <c r="O98" s="111">
        <f t="shared" si="62"/>
        <v>83.466267594240421</v>
      </c>
      <c r="P98" s="111">
        <f t="shared" si="62"/>
        <v>83.536218101125371</v>
      </c>
      <c r="Q98" s="112">
        <f t="shared" si="62"/>
        <v>88.616069105479525</v>
      </c>
      <c r="R98" s="112">
        <f t="shared" si="62"/>
        <v>96.19908406590514</v>
      </c>
      <c r="S98" s="26"/>
    </row>
    <row r="99" spans="1:35" x14ac:dyDescent="0.2">
      <c r="B99" s="13"/>
      <c r="C99" s="13"/>
      <c r="D99" s="13"/>
      <c r="E99" s="14"/>
      <c r="F99" s="13"/>
      <c r="G99" s="13"/>
      <c r="H99" s="13"/>
      <c r="I99" s="14"/>
      <c r="J99" s="13"/>
      <c r="K99" s="13"/>
      <c r="L99" s="13"/>
      <c r="M99" s="14"/>
      <c r="N99" s="13"/>
      <c r="O99" s="13"/>
      <c r="P99" s="13"/>
      <c r="Q99" s="14"/>
      <c r="R99" s="14"/>
      <c r="S99" s="10"/>
      <c r="T99" s="13"/>
      <c r="U99" s="13"/>
    </row>
    <row r="100" spans="1:35" x14ac:dyDescent="0.2">
      <c r="A100" s="59" t="s">
        <v>26</v>
      </c>
    </row>
    <row r="101" spans="1:35" x14ac:dyDescent="0.2">
      <c r="A101" s="1">
        <v>2002</v>
      </c>
      <c r="B101" s="13">
        <f t="shared" ref="B101:R101" si="63">+B125/B5</f>
        <v>49.988821339950377</v>
      </c>
      <c r="C101" s="13">
        <f t="shared" si="63"/>
        <v>66.602817307692305</v>
      </c>
      <c r="D101" s="13">
        <f t="shared" si="63"/>
        <v>63.66488833746898</v>
      </c>
      <c r="E101" s="14">
        <f t="shared" si="63"/>
        <v>59.868265384615391</v>
      </c>
      <c r="F101" s="13">
        <f t="shared" si="63"/>
        <v>47.733076923076922</v>
      </c>
      <c r="G101" s="13">
        <f t="shared" si="63"/>
        <v>49.067990074441688</v>
      </c>
      <c r="H101" s="13">
        <f t="shared" si="63"/>
        <v>46.534487179487179</v>
      </c>
      <c r="I101" s="14">
        <f t="shared" si="63"/>
        <v>47.79268808114962</v>
      </c>
      <c r="J101" s="13">
        <f t="shared" si="63"/>
        <v>33.307568238213399</v>
      </c>
      <c r="K101" s="13">
        <f t="shared" si="63"/>
        <v>38.750372208436723</v>
      </c>
      <c r="L101" s="13">
        <f t="shared" si="63"/>
        <v>36.313717948717951</v>
      </c>
      <c r="M101" s="14">
        <f t="shared" si="63"/>
        <v>36.121822742474919</v>
      </c>
      <c r="N101" s="13">
        <f t="shared" si="63"/>
        <v>40.953598014888335</v>
      </c>
      <c r="O101" s="13">
        <f t="shared" si="63"/>
        <v>41.297564102564102</v>
      </c>
      <c r="P101" s="13">
        <f t="shared" si="63"/>
        <v>37.014516129032259</v>
      </c>
      <c r="Q101" s="14">
        <f t="shared" si="63"/>
        <v>39.738461538461536</v>
      </c>
      <c r="R101" s="14">
        <f t="shared" si="63"/>
        <v>45.798423709167544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 x14ac:dyDescent="0.2">
      <c r="A102" s="1">
        <v>2003</v>
      </c>
      <c r="B102" s="13">
        <f t="shared" ref="B102:R102" si="64">+B126/B6</f>
        <v>39.315136476426801</v>
      </c>
      <c r="C102" s="13">
        <f t="shared" si="64"/>
        <v>63.201510989010991</v>
      </c>
      <c r="D102" s="13">
        <f t="shared" si="64"/>
        <v>59.077667493796525</v>
      </c>
      <c r="E102" s="14">
        <f t="shared" si="64"/>
        <v>53.553547008547007</v>
      </c>
      <c r="F102" s="13">
        <f t="shared" si="64"/>
        <v>48.4424358974359</v>
      </c>
      <c r="G102" s="13">
        <f t="shared" si="64"/>
        <v>42.304838709677419</v>
      </c>
      <c r="H102" s="13">
        <f t="shared" si="64"/>
        <v>36.853461538461538</v>
      </c>
      <c r="I102" s="14">
        <f t="shared" si="64"/>
        <v>42.531065088757394</v>
      </c>
      <c r="J102" s="13">
        <f t="shared" si="64"/>
        <v>36.197890818858561</v>
      </c>
      <c r="K102" s="13">
        <f t="shared" si="64"/>
        <v>34.677543424317619</v>
      </c>
      <c r="L102" s="13">
        <f t="shared" si="64"/>
        <v>34.318974358974359</v>
      </c>
      <c r="M102" s="14">
        <f t="shared" si="64"/>
        <v>35.072909698996654</v>
      </c>
      <c r="N102" s="13">
        <f t="shared" si="64"/>
        <v>49.600372208436724</v>
      </c>
      <c r="O102" s="13">
        <f t="shared" si="64"/>
        <v>45.261282051282052</v>
      </c>
      <c r="P102" s="13">
        <f t="shared" si="64"/>
        <v>40.785607940446653</v>
      </c>
      <c r="Q102" s="14">
        <f t="shared" si="64"/>
        <v>45.215259197324414</v>
      </c>
      <c r="R102" s="14">
        <f t="shared" si="64"/>
        <v>44.045637513171762</v>
      </c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 x14ac:dyDescent="0.2">
      <c r="A103" s="1">
        <v>2004</v>
      </c>
      <c r="B103" s="13">
        <f t="shared" ref="B103:R103" si="65">+B127/B7</f>
        <v>41.854590570719601</v>
      </c>
      <c r="C103" s="13">
        <f t="shared" si="65"/>
        <v>64.601591511936334</v>
      </c>
      <c r="D103" s="13">
        <f t="shared" si="65"/>
        <v>63.758436724565755</v>
      </c>
      <c r="E103" s="14">
        <f t="shared" si="65"/>
        <v>56.565384615384616</v>
      </c>
      <c r="F103" s="13">
        <f t="shared" si="65"/>
        <v>53.978461538461538</v>
      </c>
      <c r="G103" s="13">
        <f t="shared" si="65"/>
        <v>46.974565756823822</v>
      </c>
      <c r="H103" s="13">
        <f t="shared" si="65"/>
        <v>40.121794871794869</v>
      </c>
      <c r="I103" s="14">
        <f t="shared" si="65"/>
        <v>47.024387151310229</v>
      </c>
      <c r="J103" s="13">
        <f t="shared" si="65"/>
        <v>33.831885856079403</v>
      </c>
      <c r="K103" s="13">
        <f t="shared" si="65"/>
        <v>32.679732009925559</v>
      </c>
      <c r="L103" s="13">
        <f t="shared" si="65"/>
        <v>34.469912820512825</v>
      </c>
      <c r="M103" s="14">
        <f t="shared" si="65"/>
        <v>33.65171237458194</v>
      </c>
      <c r="N103" s="13">
        <f t="shared" si="65"/>
        <v>46.487141439205956</v>
      </c>
      <c r="O103" s="13">
        <f t="shared" si="65"/>
        <v>49.119278205128204</v>
      </c>
      <c r="P103" s="13">
        <f t="shared" si="65"/>
        <v>42.121709677419354</v>
      </c>
      <c r="Q103" s="14">
        <f t="shared" si="65"/>
        <v>45.87448620401338</v>
      </c>
      <c r="R103" s="14">
        <f t="shared" si="65"/>
        <v>45.746118852459013</v>
      </c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 x14ac:dyDescent="0.2">
      <c r="A104" s="1">
        <v>2005</v>
      </c>
      <c r="B104" s="13">
        <f t="shared" ref="B104:R104" si="66">+B128/B8</f>
        <v>47.226923076923079</v>
      </c>
      <c r="C104" s="13">
        <f t="shared" si="66"/>
        <v>70.692307692307693</v>
      </c>
      <c r="D104" s="13">
        <f t="shared" si="66"/>
        <v>72.548511166253107</v>
      </c>
      <c r="E104" s="14">
        <f t="shared" si="66"/>
        <v>63.249145299145297</v>
      </c>
      <c r="F104" s="13">
        <f t="shared" si="66"/>
        <v>51.64217948717949</v>
      </c>
      <c r="G104" s="13">
        <f t="shared" si="66"/>
        <v>47.562406947890821</v>
      </c>
      <c r="H104" s="13">
        <f t="shared" si="66"/>
        <v>45.808461538461536</v>
      </c>
      <c r="I104" s="14">
        <f t="shared" si="66"/>
        <v>48.329163144547763</v>
      </c>
      <c r="J104" s="13">
        <f t="shared" si="66"/>
        <v>44.296898263027295</v>
      </c>
      <c r="K104" s="13">
        <f t="shared" si="66"/>
        <v>35.947394540942931</v>
      </c>
      <c r="L104" s="13">
        <f t="shared" si="66"/>
        <v>37.721410256410259</v>
      </c>
      <c r="M104" s="14">
        <f t="shared" si="66"/>
        <v>39.339297658862876</v>
      </c>
      <c r="N104" s="13">
        <f t="shared" si="66"/>
        <v>53.925930521091814</v>
      </c>
      <c r="O104" s="13">
        <f t="shared" si="66"/>
        <v>49.156025641025643</v>
      </c>
      <c r="P104" s="13">
        <f t="shared" si="66"/>
        <v>40.046774193548387</v>
      </c>
      <c r="Q104" s="14">
        <f t="shared" si="66"/>
        <v>47.69385451505017</v>
      </c>
      <c r="R104" s="14">
        <f t="shared" si="66"/>
        <v>49.581991570073761</v>
      </c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 x14ac:dyDescent="0.2">
      <c r="A105" s="1">
        <v>2006</v>
      </c>
      <c r="B105" s="13">
        <f t="shared" ref="B105:R105" si="67">+B129/B9</f>
        <v>49.238461538461536</v>
      </c>
      <c r="C105" s="13">
        <f t="shared" si="67"/>
        <v>72.150549450549448</v>
      </c>
      <c r="D105" s="13">
        <f t="shared" si="67"/>
        <v>71.964640198511162</v>
      </c>
      <c r="E105" s="14">
        <f t="shared" si="67"/>
        <v>64.194572649572649</v>
      </c>
      <c r="F105" s="13">
        <f t="shared" si="67"/>
        <v>60.253846153846155</v>
      </c>
      <c r="G105" s="13">
        <f t="shared" si="67"/>
        <v>51.711166253101737</v>
      </c>
      <c r="H105" s="13">
        <f t="shared" si="67"/>
        <v>40.705256410256411</v>
      </c>
      <c r="I105" s="14">
        <f t="shared" si="67"/>
        <v>50.899112426035501</v>
      </c>
      <c r="J105" s="13">
        <f t="shared" si="67"/>
        <v>43.99950372208437</v>
      </c>
      <c r="K105" s="13">
        <f t="shared" si="67"/>
        <v>43.275434243176178</v>
      </c>
      <c r="L105" s="13">
        <f t="shared" si="67"/>
        <v>43.433205128205131</v>
      </c>
      <c r="M105" s="14">
        <f t="shared" si="67"/>
        <v>43.570861204013376</v>
      </c>
      <c r="N105" s="13">
        <f t="shared" si="67"/>
        <v>51.825434243176176</v>
      </c>
      <c r="O105" s="13">
        <f t="shared" si="67"/>
        <v>53.45820512820513</v>
      </c>
      <c r="P105" s="13">
        <f t="shared" si="67"/>
        <v>46.679652605459054</v>
      </c>
      <c r="Q105" s="14">
        <f t="shared" si="67"/>
        <v>50.623954849498325</v>
      </c>
      <c r="R105" s="14">
        <f t="shared" si="67"/>
        <v>52.260969441517389</v>
      </c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 x14ac:dyDescent="0.2">
      <c r="A106" s="1">
        <v>2007</v>
      </c>
      <c r="B106" s="13">
        <f t="shared" ref="B106:R106" si="68">+B130/B10</f>
        <v>60.372332506203477</v>
      </c>
      <c r="C106" s="13">
        <f t="shared" si="68"/>
        <v>83.862499999999997</v>
      </c>
      <c r="D106" s="13">
        <f t="shared" si="68"/>
        <v>76.967866004962772</v>
      </c>
      <c r="E106" s="14">
        <f t="shared" si="68"/>
        <v>73.396623931623935</v>
      </c>
      <c r="F106" s="13">
        <f t="shared" si="68"/>
        <v>60.929615384615381</v>
      </c>
      <c r="G106" s="13">
        <f t="shared" si="68"/>
        <v>53.90893300248139</v>
      </c>
      <c r="H106" s="13">
        <f t="shared" si="68"/>
        <v>47.407692307692308</v>
      </c>
      <c r="I106" s="14">
        <f t="shared" si="68"/>
        <v>54.080177514792901</v>
      </c>
      <c r="J106" s="13">
        <f t="shared" si="68"/>
        <v>49.064267990074441</v>
      </c>
      <c r="K106" s="13">
        <f t="shared" si="68"/>
        <v>48.912406947890815</v>
      </c>
      <c r="L106" s="13">
        <f t="shared" si="68"/>
        <v>49.768461538461537</v>
      </c>
      <c r="M106" s="14">
        <f t="shared" si="68"/>
        <v>49.242725752508363</v>
      </c>
      <c r="N106" s="13">
        <f t="shared" si="68"/>
        <v>60.150496277915636</v>
      </c>
      <c r="O106" s="13">
        <f t="shared" si="68"/>
        <v>57.034679487179488</v>
      </c>
      <c r="P106" s="13">
        <f t="shared" si="68"/>
        <v>45.95880893300248</v>
      </c>
      <c r="Q106" s="14">
        <f t="shared" si="68"/>
        <v>54.352487458193977</v>
      </c>
      <c r="R106" s="14">
        <f t="shared" si="68"/>
        <v>57.692471022128558</v>
      </c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 x14ac:dyDescent="0.2">
      <c r="A107" s="1">
        <v>2008</v>
      </c>
      <c r="B107" s="13">
        <f t="shared" ref="B107:R107" si="69">+B131/B11</f>
        <v>59.213131513647639</v>
      </c>
      <c r="C107" s="13">
        <f t="shared" si="69"/>
        <v>84.468966843501335</v>
      </c>
      <c r="D107" s="13">
        <f t="shared" si="69"/>
        <v>80.789263027295277</v>
      </c>
      <c r="E107" s="14">
        <f t="shared" si="69"/>
        <v>74.611805156382076</v>
      </c>
      <c r="F107" s="13">
        <f t="shared" si="69"/>
        <v>60.822544871794868</v>
      </c>
      <c r="G107" s="13">
        <f t="shared" si="69"/>
        <v>51.490779156327548</v>
      </c>
      <c r="H107" s="13">
        <f t="shared" si="69"/>
        <v>50.750532051282057</v>
      </c>
      <c r="I107" s="14">
        <f t="shared" si="69"/>
        <v>54.323147928994082</v>
      </c>
      <c r="J107" s="13">
        <f t="shared" si="69"/>
        <v>48.310341191067003</v>
      </c>
      <c r="K107" s="13">
        <f t="shared" si="69"/>
        <v>46.760920595533499</v>
      </c>
      <c r="L107" s="13">
        <f t="shared" si="69"/>
        <v>46.286987179487177</v>
      </c>
      <c r="M107" s="14">
        <f t="shared" si="69"/>
        <v>47.128464464882946</v>
      </c>
      <c r="N107" s="13">
        <f t="shared" si="69"/>
        <v>56.814473945409432</v>
      </c>
      <c r="O107" s="13">
        <f t="shared" si="69"/>
        <v>47.553696153846147</v>
      </c>
      <c r="P107" s="13">
        <f t="shared" si="69"/>
        <v>43.997204714640205</v>
      </c>
      <c r="Q107" s="14">
        <f t="shared" si="69"/>
        <v>49.475792642140469</v>
      </c>
      <c r="R107" s="14">
        <f t="shared" si="69"/>
        <v>56.340634930643134</v>
      </c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 x14ac:dyDescent="0.2">
      <c r="A108" s="1">
        <v>2009</v>
      </c>
      <c r="B108" s="13">
        <f t="shared" ref="B108:R108" si="70">+B132/B12</f>
        <v>43.383284119106698</v>
      </c>
      <c r="C108" s="13">
        <f t="shared" si="70"/>
        <v>67.141265109890114</v>
      </c>
      <c r="D108" s="13">
        <f t="shared" si="70"/>
        <v>63.7630682382134</v>
      </c>
      <c r="E108" s="14">
        <f t="shared" si="70"/>
        <v>57.794359401709414</v>
      </c>
      <c r="F108" s="13">
        <f t="shared" si="70"/>
        <v>55.454449999999994</v>
      </c>
      <c r="G108" s="13">
        <f t="shared" si="70"/>
        <v>49.572930521091813</v>
      </c>
      <c r="H108" s="13">
        <f t="shared" si="70"/>
        <v>47.555592307692308</v>
      </c>
      <c r="I108" s="14">
        <f t="shared" si="70"/>
        <v>50.846836432797964</v>
      </c>
      <c r="J108" s="13">
        <f t="shared" si="70"/>
        <v>41.544394540942925</v>
      </c>
      <c r="K108" s="13">
        <f t="shared" si="70"/>
        <v>41.303428039702233</v>
      </c>
      <c r="L108" s="13">
        <f t="shared" si="70"/>
        <v>38.357276923076924</v>
      </c>
      <c r="M108" s="14">
        <f t="shared" si="70"/>
        <v>40.423921822742471</v>
      </c>
      <c r="N108" s="13">
        <f t="shared" si="70"/>
        <v>48.591389578163771</v>
      </c>
      <c r="O108" s="13">
        <f t="shared" si="70"/>
        <v>43.433337179487182</v>
      </c>
      <c r="P108" s="13">
        <f t="shared" si="70"/>
        <v>41.710730769230771</v>
      </c>
      <c r="Q108" s="14">
        <f t="shared" si="70"/>
        <v>44.590933110367885</v>
      </c>
      <c r="R108" s="14">
        <f t="shared" si="70"/>
        <v>48.355948261327718</v>
      </c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 x14ac:dyDescent="0.2">
      <c r="A109" s="1">
        <v>2010</v>
      </c>
      <c r="B109" s="13">
        <f t="shared" ref="B109:R109" si="71">+B133/B13</f>
        <v>43.401736972704711</v>
      </c>
      <c r="C109" s="13">
        <f t="shared" si="71"/>
        <v>65.166346153846149</v>
      </c>
      <c r="D109" s="13">
        <f t="shared" si="71"/>
        <v>64.498014888337465</v>
      </c>
      <c r="E109" s="14">
        <f t="shared" si="71"/>
        <v>57.439444444444447</v>
      </c>
      <c r="F109" s="13">
        <f t="shared" si="71"/>
        <v>49.937051282051279</v>
      </c>
      <c r="G109" s="13">
        <f t="shared" si="71"/>
        <v>46.425062034739454</v>
      </c>
      <c r="H109" s="13">
        <f t="shared" si="71"/>
        <v>43.564230769230768</v>
      </c>
      <c r="I109" s="14">
        <f t="shared" si="71"/>
        <v>46.639729501267965</v>
      </c>
      <c r="J109" s="13">
        <f t="shared" si="71"/>
        <v>44.591935483870969</v>
      </c>
      <c r="K109" s="13">
        <f t="shared" si="71"/>
        <v>41.449503722084366</v>
      </c>
      <c r="L109" s="13">
        <f t="shared" si="71"/>
        <v>44.53782051282051</v>
      </c>
      <c r="M109" s="14">
        <f t="shared" si="71"/>
        <v>43.515426421404683</v>
      </c>
      <c r="N109" s="13">
        <f t="shared" si="71"/>
        <v>52.078039702233248</v>
      </c>
      <c r="O109" s="13">
        <f t="shared" si="71"/>
        <v>44.645641025641027</v>
      </c>
      <c r="P109" s="13">
        <f t="shared" si="71"/>
        <v>43.69535359801489</v>
      </c>
      <c r="Q109" s="14">
        <f t="shared" si="71"/>
        <v>46.829830685618731</v>
      </c>
      <c r="R109" s="14">
        <f t="shared" si="71"/>
        <v>48.563093256059005</v>
      </c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 x14ac:dyDescent="0.2">
      <c r="A110" s="1">
        <v>2011</v>
      </c>
      <c r="B110" s="13">
        <f t="shared" ref="B110:R110" si="72">+B134/B14</f>
        <v>49.095300248138955</v>
      </c>
      <c r="C110" s="13">
        <f t="shared" si="72"/>
        <v>68.488736263736257</v>
      </c>
      <c r="D110" s="13">
        <f t="shared" si="72"/>
        <v>65.923697270471465</v>
      </c>
      <c r="E110" s="14">
        <f t="shared" si="72"/>
        <v>60.925261538461541</v>
      </c>
      <c r="F110" s="13">
        <f t="shared" si="72"/>
        <v>56.759230769230768</v>
      </c>
      <c r="G110" s="13">
        <f t="shared" si="72"/>
        <v>49.210421836228285</v>
      </c>
      <c r="H110" s="13">
        <f t="shared" si="72"/>
        <v>48.145384615384614</v>
      </c>
      <c r="I110" s="14">
        <f t="shared" si="72"/>
        <v>51.347928994082842</v>
      </c>
      <c r="J110" s="13">
        <f t="shared" si="72"/>
        <v>51.6575682382134</v>
      </c>
      <c r="K110" s="13">
        <f t="shared" si="72"/>
        <v>45.062978908188583</v>
      </c>
      <c r="L110" s="13">
        <f t="shared" si="72"/>
        <v>47.25</v>
      </c>
      <c r="M110" s="14">
        <f t="shared" si="72"/>
        <v>47.998227842809357</v>
      </c>
      <c r="N110" s="13">
        <f t="shared" si="72"/>
        <v>51.315136476426801</v>
      </c>
      <c r="O110" s="13">
        <f t="shared" si="72"/>
        <v>50.355479487179487</v>
      </c>
      <c r="P110" s="13">
        <f t="shared" si="72"/>
        <v>48.085981389578166</v>
      </c>
      <c r="Q110" s="14">
        <f t="shared" si="72"/>
        <v>49.914119983277594</v>
      </c>
      <c r="R110" s="14">
        <f t="shared" si="72"/>
        <v>52.503756375131715</v>
      </c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 x14ac:dyDescent="0.2">
      <c r="A111" s="1">
        <v>2012</v>
      </c>
      <c r="B111" s="13">
        <f t="shared" ref="B111:R111" si="73">+B135/B15</f>
        <v>54.379191066997514</v>
      </c>
      <c r="C111" s="13">
        <f t="shared" si="73"/>
        <v>70.331220159151187</v>
      </c>
      <c r="D111" s="13">
        <f t="shared" si="73"/>
        <v>70.682135235732005</v>
      </c>
      <c r="E111" s="14">
        <f t="shared" si="73"/>
        <v>65.016554945054949</v>
      </c>
      <c r="F111" s="13">
        <f t="shared" si="73"/>
        <v>58.612120512820518</v>
      </c>
      <c r="G111" s="13">
        <f t="shared" si="73"/>
        <v>50.604218362282879</v>
      </c>
      <c r="H111" s="13">
        <f t="shared" si="73"/>
        <v>47.469358974358975</v>
      </c>
      <c r="I111" s="14">
        <f t="shared" si="73"/>
        <v>52.210715976331365</v>
      </c>
      <c r="J111" s="13">
        <f t="shared" si="73"/>
        <v>46.174937965260547</v>
      </c>
      <c r="K111" s="13">
        <f t="shared" si="73"/>
        <v>47.545533498759305</v>
      </c>
      <c r="L111" s="13">
        <f t="shared" si="73"/>
        <v>42.137948717948717</v>
      </c>
      <c r="M111" s="14">
        <f t="shared" si="73"/>
        <v>45.320359531772574</v>
      </c>
      <c r="N111" s="13">
        <f t="shared" si="73"/>
        <v>52.955802729528536</v>
      </c>
      <c r="O111" s="13">
        <f t="shared" si="73"/>
        <v>47.728076923076927</v>
      </c>
      <c r="P111" s="13">
        <f t="shared" si="73"/>
        <v>46.722419354838713</v>
      </c>
      <c r="Q111" s="14">
        <f t="shared" si="73"/>
        <v>49.150730351170566</v>
      </c>
      <c r="R111" s="14">
        <f t="shared" si="73"/>
        <v>52.893502522068097</v>
      </c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 x14ac:dyDescent="0.2">
      <c r="A112" s="1">
        <v>2013</v>
      </c>
      <c r="B112" s="13">
        <f t="shared" ref="B112:R112" si="74">+B136/B16</f>
        <v>54.72042183622829</v>
      </c>
      <c r="C112" s="13">
        <f t="shared" si="74"/>
        <v>70.437652472527475</v>
      </c>
      <c r="D112" s="13">
        <f t="shared" si="74"/>
        <v>62.359233250620342</v>
      </c>
      <c r="E112" s="14">
        <f t="shared" si="74"/>
        <v>62.241373076923082</v>
      </c>
      <c r="F112" s="13">
        <f t="shared" si="74"/>
        <v>55.641357692307693</v>
      </c>
      <c r="G112" s="13">
        <f t="shared" si="74"/>
        <v>51.082168734491319</v>
      </c>
      <c r="H112" s="13">
        <f t="shared" si="74"/>
        <v>49.561528205128212</v>
      </c>
      <c r="I112" s="14">
        <f t="shared" si="74"/>
        <v>52.08388799661877</v>
      </c>
      <c r="J112" s="13">
        <f t="shared" si="74"/>
        <v>52.128205955334984</v>
      </c>
      <c r="K112" s="13">
        <f t="shared" si="74"/>
        <v>50.925392059553353</v>
      </c>
      <c r="L112" s="13">
        <f t="shared" si="74"/>
        <v>44.779107692307697</v>
      </c>
      <c r="M112" s="14">
        <f t="shared" si="74"/>
        <v>49.326464882943142</v>
      </c>
      <c r="N112" s="13">
        <f t="shared" si="74"/>
        <v>54.658380893300254</v>
      </c>
      <c r="O112" s="13">
        <f t="shared" si="74"/>
        <v>51.49623205128205</v>
      </c>
      <c r="P112" s="13">
        <f t="shared" si="74"/>
        <v>47.910070719602977</v>
      </c>
      <c r="Q112" s="14">
        <f t="shared" si="74"/>
        <v>51.35335827759198</v>
      </c>
      <c r="R112" s="14">
        <f t="shared" si="74"/>
        <v>53.709318124341422</v>
      </c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 x14ac:dyDescent="0.2">
      <c r="A113" s="1">
        <v>2014</v>
      </c>
      <c r="B113" s="13">
        <f t="shared" ref="B113:R113" si="75">+B137/B17</f>
        <v>51.908054590570721</v>
      </c>
      <c r="C113" s="13">
        <f t="shared" si="75"/>
        <v>72.197315934065927</v>
      </c>
      <c r="D113" s="13">
        <f t="shared" si="75"/>
        <v>66.394935483870981</v>
      </c>
      <c r="E113" s="14">
        <f t="shared" si="75"/>
        <v>63.210194871794876</v>
      </c>
      <c r="F113" s="13">
        <f t="shared" si="75"/>
        <v>59.913023076923082</v>
      </c>
      <c r="G113" s="13">
        <f t="shared" si="75"/>
        <v>55.061160049627794</v>
      </c>
      <c r="H113" s="13">
        <f t="shared" si="75"/>
        <v>49.596646153846152</v>
      </c>
      <c r="I113" s="14">
        <f t="shared" si="75"/>
        <v>54.859187235841084</v>
      </c>
      <c r="J113" s="13">
        <f t="shared" si="75"/>
        <v>55.545950372208438</v>
      </c>
      <c r="K113" s="13">
        <f t="shared" si="75"/>
        <v>49.231569478908185</v>
      </c>
      <c r="L113" s="13">
        <f t="shared" si="75"/>
        <v>46.32178974358974</v>
      </c>
      <c r="M113" s="14">
        <f t="shared" si="75"/>
        <v>50.410400083612039</v>
      </c>
      <c r="N113" s="13">
        <f t="shared" si="75"/>
        <v>56.471263027295286</v>
      </c>
      <c r="O113" s="13">
        <f t="shared" si="75"/>
        <v>48.830178205128206</v>
      </c>
      <c r="P113" s="13">
        <f t="shared" si="75"/>
        <v>47.423261786600499</v>
      </c>
      <c r="Q113" s="14">
        <f t="shared" si="75"/>
        <v>50.930821906354517</v>
      </c>
      <c r="R113" s="14">
        <f t="shared" si="75"/>
        <v>54.806838356164384</v>
      </c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 x14ac:dyDescent="0.2">
      <c r="A114" s="1">
        <v>2015</v>
      </c>
      <c r="B114" s="13">
        <f t="shared" ref="B114:R114" si="76">+B138/B18</f>
        <v>51.898993796526057</v>
      </c>
      <c r="C114" s="13">
        <f t="shared" si="76"/>
        <v>74.344574175824178</v>
      </c>
      <c r="D114" s="13">
        <f t="shared" si="76"/>
        <v>67.234712158808932</v>
      </c>
      <c r="E114" s="14">
        <f t="shared" si="76"/>
        <v>64.164366239316237</v>
      </c>
      <c r="F114" s="13">
        <f t="shared" si="76"/>
        <v>57.747011538461535</v>
      </c>
      <c r="G114" s="13">
        <f t="shared" si="76"/>
        <v>53.63659429280397</v>
      </c>
      <c r="H114" s="13">
        <f t="shared" si="76"/>
        <v>50.942479487179483</v>
      </c>
      <c r="I114" s="14">
        <f t="shared" si="76"/>
        <v>54.103507185122567</v>
      </c>
      <c r="J114" s="13">
        <f t="shared" si="76"/>
        <v>46.313151364764266</v>
      </c>
      <c r="K114" s="13">
        <f t="shared" si="76"/>
        <v>44.640260545905704</v>
      </c>
      <c r="L114" s="13">
        <f t="shared" si="76"/>
        <v>40.758830769230769</v>
      </c>
      <c r="M114" s="14">
        <f t="shared" si="76"/>
        <v>43.938268394648823</v>
      </c>
      <c r="N114" s="13">
        <f t="shared" si="76"/>
        <v>51.967950372208442</v>
      </c>
      <c r="O114" s="13">
        <f t="shared" si="76"/>
        <v>46.245352564102561</v>
      </c>
      <c r="P114" s="13">
        <f t="shared" si="76"/>
        <v>44.091838709677418</v>
      </c>
      <c r="Q114" s="14">
        <f t="shared" si="76"/>
        <v>47.447978678929765</v>
      </c>
      <c r="R114" s="14">
        <f t="shared" si="76"/>
        <v>52.344511907270807</v>
      </c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 x14ac:dyDescent="0.2">
      <c r="A115" s="1">
        <v>2016</v>
      </c>
      <c r="B115" s="13">
        <f t="shared" ref="B115:R115" si="77">+B139/B19</f>
        <v>49.932174937965257</v>
      </c>
      <c r="C115" s="13">
        <f t="shared" si="77"/>
        <v>68.025034482758628</v>
      </c>
      <c r="D115" s="13">
        <f t="shared" si="77"/>
        <v>65.024411508282469</v>
      </c>
      <c r="E115" s="14">
        <f t="shared" si="77"/>
        <v>60.833852046214389</v>
      </c>
      <c r="F115" s="13">
        <f t="shared" si="77"/>
        <v>54.435467181467182</v>
      </c>
      <c r="G115" s="13">
        <f t="shared" si="77"/>
        <v>45.260146967243735</v>
      </c>
      <c r="H115" s="13">
        <f t="shared" si="77"/>
        <v>43.369344916344915</v>
      </c>
      <c r="I115" s="14">
        <f t="shared" si="77"/>
        <v>47.661636471636463</v>
      </c>
      <c r="J115" s="13">
        <f t="shared" si="77"/>
        <v>47.894745298293692</v>
      </c>
      <c r="K115" s="13">
        <f t="shared" si="77"/>
        <v>40.780443392701457</v>
      </c>
      <c r="L115" s="13">
        <f t="shared" si="77"/>
        <v>42.422531580304202</v>
      </c>
      <c r="M115" s="14">
        <f t="shared" si="77"/>
        <v>43.713767635203226</v>
      </c>
      <c r="N115" s="13">
        <f t="shared" si="77"/>
        <v>50.883903475868962</v>
      </c>
      <c r="O115" s="13">
        <f t="shared" si="77"/>
        <v>44.240988372093021</v>
      </c>
      <c r="P115" s="13">
        <f t="shared" si="77"/>
        <v>44.299847461865468</v>
      </c>
      <c r="Q115" s="14">
        <f t="shared" si="77"/>
        <v>46.499194893832147</v>
      </c>
      <c r="R115" s="14">
        <f t="shared" si="77"/>
        <v>49.663030923482843</v>
      </c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 x14ac:dyDescent="0.2">
      <c r="A116" s="1">
        <v>2017</v>
      </c>
      <c r="B116" s="13">
        <f t="shared" ref="B116:R116" si="78">+B140/B20</f>
        <v>51.603812203050765</v>
      </c>
      <c r="C116" s="13">
        <f t="shared" si="78"/>
        <v>75.753846899224811</v>
      </c>
      <c r="D116" s="13">
        <f t="shared" si="78"/>
        <v>73.789177294323594</v>
      </c>
      <c r="E116" s="14">
        <f t="shared" si="78"/>
        <v>66.758782084409987</v>
      </c>
      <c r="F116" s="13">
        <f t="shared" si="78"/>
        <v>56.564432816537462</v>
      </c>
      <c r="G116" s="13">
        <f t="shared" si="78"/>
        <v>52.563478369592403</v>
      </c>
      <c r="H116" s="13">
        <f t="shared" si="78"/>
        <v>49.839276485788112</v>
      </c>
      <c r="I116" s="14">
        <f t="shared" si="78"/>
        <v>52.984385807990463</v>
      </c>
      <c r="J116" s="13">
        <f t="shared" si="78"/>
        <v>49.562763190797696</v>
      </c>
      <c r="K116" s="13">
        <f t="shared" si="78"/>
        <v>46.832083020755192</v>
      </c>
      <c r="L116" s="13">
        <f t="shared" si="78"/>
        <v>47.326906976744191</v>
      </c>
      <c r="M116" s="14">
        <f t="shared" si="78"/>
        <v>47.913559150657228</v>
      </c>
      <c r="N116" s="13">
        <f t="shared" si="78"/>
        <v>59.576897974493626</v>
      </c>
      <c r="O116" s="13">
        <f t="shared" si="78"/>
        <v>47.122739018087856</v>
      </c>
      <c r="P116" s="13">
        <f t="shared" si="78"/>
        <v>44.210758939734937</v>
      </c>
      <c r="Q116" s="14">
        <f t="shared" si="78"/>
        <v>50.338038422649134</v>
      </c>
      <c r="R116" s="14">
        <f t="shared" si="78"/>
        <v>54.435661569501967</v>
      </c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 x14ac:dyDescent="0.2">
      <c r="A117" s="1">
        <v>2018</v>
      </c>
      <c r="B117" s="13">
        <f t="shared" ref="B117:R117" si="79">+B141/B21</f>
        <v>63.68389972493123</v>
      </c>
      <c r="C117" s="13">
        <f t="shared" si="79"/>
        <v>84.443241971207087</v>
      </c>
      <c r="D117" s="13">
        <f t="shared" si="79"/>
        <v>83.507315578894719</v>
      </c>
      <c r="E117" s="14">
        <f t="shared" si="79"/>
        <v>76.970427217915585</v>
      </c>
      <c r="F117" s="13">
        <f t="shared" si="79"/>
        <v>63.764260981912145</v>
      </c>
      <c r="G117" s="13">
        <f t="shared" si="79"/>
        <v>59.58296676441838</v>
      </c>
      <c r="H117" s="13">
        <f t="shared" si="79"/>
        <v>55.071464646464648</v>
      </c>
      <c r="I117" s="14">
        <f t="shared" si="79"/>
        <v>59.441720348934737</v>
      </c>
      <c r="J117" s="13">
        <f t="shared" si="79"/>
        <v>55.177909335288369</v>
      </c>
      <c r="K117" s="13">
        <f t="shared" si="79"/>
        <v>53.683284457478003</v>
      </c>
      <c r="L117" s="13">
        <f t="shared" si="79"/>
        <v>54.406186868686866</v>
      </c>
      <c r="M117" s="14">
        <f t="shared" si="79"/>
        <v>54.422637104743082</v>
      </c>
      <c r="N117" s="13">
        <f t="shared" si="79"/>
        <v>69.072580645161295</v>
      </c>
      <c r="O117" s="13">
        <f t="shared" si="79"/>
        <v>51.251893939393938</v>
      </c>
      <c r="P117" s="13">
        <f t="shared" si="79"/>
        <v>49.179863147605083</v>
      </c>
      <c r="Q117" s="14">
        <f t="shared" si="79"/>
        <v>56.558506258234516</v>
      </c>
      <c r="R117" s="14">
        <f t="shared" si="79"/>
        <v>61.690628502718525</v>
      </c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 x14ac:dyDescent="0.2">
      <c r="A118" s="1">
        <v>2019</v>
      </c>
      <c r="B118" s="13">
        <f t="shared" ref="B118:R118" si="80">+B142/B22</f>
        <v>57.567082111436953</v>
      </c>
      <c r="C118" s="13">
        <f t="shared" si="80"/>
        <v>95.627340823970044</v>
      </c>
      <c r="D118" s="13">
        <f t="shared" si="80"/>
        <v>87.370544883411867</v>
      </c>
      <c r="E118" s="14">
        <f t="shared" si="80"/>
        <v>79.759577223545136</v>
      </c>
      <c r="F118" s="13">
        <f t="shared" si="80"/>
        <v>69.569671660424476</v>
      </c>
      <c r="G118" s="13">
        <f t="shared" si="80"/>
        <v>61.319357282502445</v>
      </c>
      <c r="H118" s="13">
        <f t="shared" si="80"/>
        <v>60.866064393939389</v>
      </c>
      <c r="I118" s="14">
        <f t="shared" si="80"/>
        <v>63.911002736999251</v>
      </c>
      <c r="J118" s="13">
        <f t="shared" si="80"/>
        <v>59.470918866080154</v>
      </c>
      <c r="K118" s="13">
        <f t="shared" si="80"/>
        <v>55.172261730205285</v>
      </c>
      <c r="L118" s="79">
        <f t="shared" si="80"/>
        <v>52.948621212121203</v>
      </c>
      <c r="M118" s="14">
        <f t="shared" si="80"/>
        <v>55.895622117918322</v>
      </c>
      <c r="N118" s="13">
        <f t="shared" si="80"/>
        <v>70.089091146205945</v>
      </c>
      <c r="O118" s="13">
        <f t="shared" si="80"/>
        <v>57.132258372352801</v>
      </c>
      <c r="P118" s="13">
        <f t="shared" si="80"/>
        <v>50.507218839642753</v>
      </c>
      <c r="Q118" s="14">
        <f t="shared" si="80"/>
        <v>59.265942668712107</v>
      </c>
      <c r="R118" s="14">
        <f t="shared" si="80"/>
        <v>64.639470785974936</v>
      </c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 x14ac:dyDescent="0.2">
      <c r="A119" s="1">
        <v>2020</v>
      </c>
      <c r="B119" s="70">
        <f t="shared" ref="B119:R119" si="81">+B143/B23</f>
        <v>57.962246117084824</v>
      </c>
      <c r="C119" s="70">
        <f t="shared" si="81"/>
        <v>93.247126436781613</v>
      </c>
      <c r="D119" s="70">
        <f t="shared" si="81"/>
        <v>51.949701314217442</v>
      </c>
      <c r="E119" s="71">
        <f t="shared" si="81"/>
        <v>67.158648758648752</v>
      </c>
      <c r="F119" s="70">
        <f t="shared" si="81"/>
        <v>16.856913580246914</v>
      </c>
      <c r="G119" s="70">
        <f t="shared" si="81"/>
        <v>27.777658303464754</v>
      </c>
      <c r="H119" s="70">
        <f t="shared" si="81"/>
        <v>38.769259259259258</v>
      </c>
      <c r="I119" s="71">
        <f t="shared" si="81"/>
        <v>27.801017501017501</v>
      </c>
      <c r="J119" s="70">
        <f t="shared" si="81"/>
        <v>35.813620071684589</v>
      </c>
      <c r="K119" s="70">
        <f t="shared" si="81"/>
        <v>34.755675029868577</v>
      </c>
      <c r="L119" s="67">
        <f t="shared" si="81"/>
        <v>33.980493827160494</v>
      </c>
      <c r="M119" s="71">
        <f t="shared" si="81"/>
        <v>34.859380032206118</v>
      </c>
      <c r="N119" s="70">
        <f t="shared" si="81"/>
        <v>39.041797589734408</v>
      </c>
      <c r="O119" s="70">
        <f t="shared" si="81"/>
        <v>34.340661499903412</v>
      </c>
      <c r="P119" s="70">
        <f t="shared" si="81"/>
        <v>36.791690714296507</v>
      </c>
      <c r="Q119" s="71">
        <f t="shared" si="81"/>
        <v>36.750589365243037</v>
      </c>
      <c r="R119" s="71">
        <f t="shared" si="81"/>
        <v>41.610515292115736</v>
      </c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</row>
    <row r="120" spans="1:35" x14ac:dyDescent="0.2">
      <c r="A120" s="1">
        <v>2021</v>
      </c>
      <c r="B120" s="70">
        <f t="shared" ref="B120:R120" si="82">+B144/B24</f>
        <v>37.400477897252088</v>
      </c>
      <c r="C120" s="70">
        <f t="shared" si="82"/>
        <v>44.457936507936509</v>
      </c>
      <c r="D120" s="70">
        <f t="shared" si="82"/>
        <v>59.405495818399046</v>
      </c>
      <c r="E120" s="71">
        <f t="shared" si="82"/>
        <v>47.175637860082304</v>
      </c>
      <c r="F120" s="70">
        <f t="shared" si="82"/>
        <v>65.553086419753086</v>
      </c>
      <c r="G120" s="70">
        <f t="shared" si="82"/>
        <v>62.79988052568698</v>
      </c>
      <c r="H120" s="70">
        <f t="shared" si="82"/>
        <v>63.999876543209879</v>
      </c>
      <c r="I120" s="71">
        <f t="shared" si="82"/>
        <v>64.103133903133909</v>
      </c>
      <c r="J120" s="70">
        <f t="shared" si="82"/>
        <v>66.696057347670248</v>
      </c>
      <c r="K120" s="70">
        <f t="shared" si="82"/>
        <v>61.308841099163679</v>
      </c>
      <c r="L120" s="67">
        <f t="shared" si="82"/>
        <v>61.613827160493827</v>
      </c>
      <c r="M120" s="71">
        <f t="shared" si="82"/>
        <v>63.223550724637683</v>
      </c>
      <c r="N120" s="70">
        <f t="shared" si="82"/>
        <v>78.386349431173784</v>
      </c>
      <c r="O120" s="70">
        <f t="shared" si="82"/>
        <v>64.701323193591207</v>
      </c>
      <c r="P120" s="70">
        <f t="shared" si="82"/>
        <v>61.727060931899643</v>
      </c>
      <c r="Q120" s="71">
        <f t="shared" si="82"/>
        <v>68.310277279047341</v>
      </c>
      <c r="R120" s="71">
        <f t="shared" si="82"/>
        <v>60.767964110854741</v>
      </c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</row>
    <row r="121" spans="1:35" x14ac:dyDescent="0.2">
      <c r="A121" s="46">
        <v>2022</v>
      </c>
      <c r="B121" s="94">
        <f>SUM(B145/B25)</f>
        <v>67.12155197132617</v>
      </c>
      <c r="C121" s="94">
        <f t="shared" ref="C121:R122" si="83">SUM(C145/C25)</f>
        <v>95.390273809523805</v>
      </c>
      <c r="D121" s="94">
        <f t="shared" si="83"/>
        <v>93.887694145758658</v>
      </c>
      <c r="E121" s="98">
        <f t="shared" si="83"/>
        <v>85.13571440329217</v>
      </c>
      <c r="F121" s="94">
        <f t="shared" si="83"/>
        <v>78.160933333333347</v>
      </c>
      <c r="G121" s="94">
        <f t="shared" si="83"/>
        <v>71.732616487455203</v>
      </c>
      <c r="H121" s="94">
        <f t="shared" si="83"/>
        <v>64.991481481481486</v>
      </c>
      <c r="I121" s="98">
        <f t="shared" si="83"/>
        <v>71.629489621489626</v>
      </c>
      <c r="J121" s="94">
        <f t="shared" si="83"/>
        <v>66.549701314217444</v>
      </c>
      <c r="K121" s="94">
        <f t="shared" si="83"/>
        <v>61.704745519713256</v>
      </c>
      <c r="L121" s="94">
        <f t="shared" si="83"/>
        <v>66.958518518518517</v>
      </c>
      <c r="M121" s="98">
        <f t="shared" si="83"/>
        <v>65.050471819645736</v>
      </c>
      <c r="N121" s="94">
        <f t="shared" si="83"/>
        <v>77.156694041060319</v>
      </c>
      <c r="O121" s="130">
        <f t="shared" si="83"/>
        <v>61.496361036912539</v>
      </c>
      <c r="P121" s="130">
        <f t="shared" si="83"/>
        <v>58.214242250782533</v>
      </c>
      <c r="Q121" s="131">
        <f t="shared" si="83"/>
        <v>65.667210296999698</v>
      </c>
      <c r="R121" s="131">
        <f t="shared" si="83"/>
        <v>71.798703714354488</v>
      </c>
      <c r="S121" s="26"/>
    </row>
    <row r="122" spans="1:35" x14ac:dyDescent="0.2">
      <c r="A122" s="40">
        <v>2023</v>
      </c>
      <c r="B122" s="106">
        <f>SUM(B146/B26)</f>
        <v>72.916845878136201</v>
      </c>
      <c r="C122" s="111">
        <f t="shared" si="83"/>
        <v>94.973544973544975</v>
      </c>
      <c r="D122" s="111">
        <f t="shared" si="83"/>
        <v>95.742174432497009</v>
      </c>
      <c r="E122" s="112">
        <f t="shared" si="83"/>
        <v>87.640987654320995</v>
      </c>
      <c r="F122" s="111">
        <f t="shared" si="83"/>
        <v>78.594938271604931</v>
      </c>
      <c r="G122" s="111">
        <f t="shared" si="83"/>
        <v>73.013381123058537</v>
      </c>
      <c r="H122" s="111">
        <f t="shared" si="83"/>
        <v>69.891111111111115</v>
      </c>
      <c r="I122" s="112">
        <f t="shared" si="83"/>
        <v>73.824135124135125</v>
      </c>
      <c r="J122" s="111">
        <f t="shared" si="83"/>
        <v>69.922341696535241</v>
      </c>
      <c r="K122" s="111">
        <f t="shared" si="83"/>
        <v>63.677538829151736</v>
      </c>
      <c r="L122" s="111">
        <f t="shared" si="83"/>
        <v>67.317901234567898</v>
      </c>
      <c r="M122" s="112">
        <f t="shared" si="83"/>
        <v>66.968840579710147</v>
      </c>
      <c r="N122" s="111">
        <f t="shared" si="83"/>
        <v>78.854698549833401</v>
      </c>
      <c r="O122" s="111">
        <f t="shared" si="83"/>
        <v>63.689996588779699</v>
      </c>
      <c r="P122" s="111">
        <f t="shared" si="83"/>
        <v>62.967866328361659</v>
      </c>
      <c r="Q122" s="112">
        <f t="shared" si="83"/>
        <v>68.556432766921588</v>
      </c>
      <c r="R122" s="112">
        <f t="shared" si="83"/>
        <v>74.175376422514546</v>
      </c>
      <c r="S122" s="26"/>
    </row>
    <row r="123" spans="1:35" x14ac:dyDescent="0.2">
      <c r="B123" s="70"/>
      <c r="C123" s="70"/>
      <c r="D123" s="70"/>
      <c r="E123" s="71"/>
      <c r="F123" s="70"/>
      <c r="G123" s="70"/>
      <c r="H123" s="70"/>
      <c r="I123" s="71"/>
      <c r="J123" s="70"/>
      <c r="K123" s="70"/>
      <c r="L123" s="67"/>
      <c r="M123" s="71"/>
      <c r="N123" s="70"/>
      <c r="O123" s="70"/>
      <c r="P123" s="70"/>
      <c r="Q123" s="71"/>
      <c r="R123" s="71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</row>
    <row r="124" spans="1:35" x14ac:dyDescent="0.2">
      <c r="A124" s="59" t="s">
        <v>2</v>
      </c>
    </row>
    <row r="125" spans="1:35" x14ac:dyDescent="0.2">
      <c r="A125" s="1">
        <v>2002</v>
      </c>
      <c r="B125" s="15">
        <f>Albuquerque!B126++'Tucson Oracle'!B126</f>
        <v>402909.9</v>
      </c>
      <c r="C125" s="15">
        <f>Albuquerque!C126++'Tucson Oracle'!C126</f>
        <v>484868.51</v>
      </c>
      <c r="D125" s="15">
        <f>Albuquerque!D126++'Tucson Oracle'!D126</f>
        <v>513139</v>
      </c>
      <c r="E125" s="16">
        <f>Albuquerque!E126++'Tucson Oracle'!E126</f>
        <v>1400917.4100000001</v>
      </c>
      <c r="F125" s="15">
        <f>Albuquerque!F126++'Tucson Oracle'!F126</f>
        <v>372318</v>
      </c>
      <c r="G125" s="15">
        <f>Albuquerque!G126++'Tucson Oracle'!G126</f>
        <v>395488</v>
      </c>
      <c r="H125" s="15">
        <f>Albuquerque!H126++'Tucson Oracle'!H126</f>
        <v>362969</v>
      </c>
      <c r="I125" s="16">
        <f>Albuquerque!I126++'Tucson Oracle'!I126</f>
        <v>1130775</v>
      </c>
      <c r="J125" s="15">
        <f>Albuquerque!J126++'Tucson Oracle'!J126</f>
        <v>268459</v>
      </c>
      <c r="K125" s="15">
        <f>Albuquerque!K126++'Tucson Oracle'!K126</f>
        <v>312328</v>
      </c>
      <c r="L125" s="15">
        <f>Albuquerque!L126++'Tucson Oracle'!L126</f>
        <v>283247</v>
      </c>
      <c r="M125" s="16">
        <f>Albuquerque!M126++'Tucson Oracle'!M126</f>
        <v>864034</v>
      </c>
      <c r="N125" s="15">
        <f>Albuquerque!N126++'Tucson Oracle'!N126</f>
        <v>330086</v>
      </c>
      <c r="O125" s="15">
        <f>Albuquerque!O126++'Tucson Oracle'!O126</f>
        <v>322121</v>
      </c>
      <c r="P125" s="15">
        <f>Albuquerque!P126++'Tucson Oracle'!P126</f>
        <v>298337</v>
      </c>
      <c r="Q125" s="16">
        <f>Albuquerque!Q126++'Tucson Oracle'!Q126</f>
        <v>950544</v>
      </c>
      <c r="R125" s="16">
        <f>Albuquerque!R126++'Tucson Oracle'!R126</f>
        <v>4346270.41</v>
      </c>
      <c r="T125" s="3"/>
      <c r="U125" s="17"/>
    </row>
    <row r="126" spans="1:35" x14ac:dyDescent="0.2">
      <c r="A126" s="1">
        <v>2003</v>
      </c>
      <c r="B126" s="15">
        <f>Albuquerque!B127++'Tucson Oracle'!B127</f>
        <v>316880</v>
      </c>
      <c r="C126" s="15">
        <f>Albuquerque!C127++'Tucson Oracle'!C127</f>
        <v>460107</v>
      </c>
      <c r="D126" s="15">
        <f>Albuquerque!D127++'Tucson Oracle'!D127</f>
        <v>476166</v>
      </c>
      <c r="E126" s="16">
        <f>Albuquerque!E127++'Tucson Oracle'!E127</f>
        <v>1253153</v>
      </c>
      <c r="F126" s="15">
        <f>Albuquerque!F127++'Tucson Oracle'!F127</f>
        <v>377851</v>
      </c>
      <c r="G126" s="15">
        <f>Albuquerque!G127++'Tucson Oracle'!G127</f>
        <v>340977</v>
      </c>
      <c r="H126" s="15">
        <f>Albuquerque!H127++'Tucson Oracle'!H127</f>
        <v>287457</v>
      </c>
      <c r="I126" s="16">
        <f>Albuquerque!I127++'Tucson Oracle'!I127</f>
        <v>1006285</v>
      </c>
      <c r="J126" s="15">
        <f>Albuquerque!J127++'Tucson Oracle'!J127</f>
        <v>291755</v>
      </c>
      <c r="K126" s="15">
        <f>Albuquerque!K127++'Tucson Oracle'!K127</f>
        <v>279501</v>
      </c>
      <c r="L126" s="15">
        <f>Albuquerque!L127++'Tucson Oracle'!L127</f>
        <v>267688</v>
      </c>
      <c r="M126" s="16">
        <f>Albuquerque!M127++'Tucson Oracle'!M127</f>
        <v>838944</v>
      </c>
      <c r="N126" s="15">
        <f>Albuquerque!N127++'Tucson Oracle'!N127</f>
        <v>399779</v>
      </c>
      <c r="O126" s="15">
        <f>Albuquerque!O127++'Tucson Oracle'!O127</f>
        <v>353038</v>
      </c>
      <c r="P126" s="15">
        <f>Albuquerque!P127++'Tucson Oracle'!P127</f>
        <v>328732</v>
      </c>
      <c r="Q126" s="16">
        <f>Albuquerque!Q127++'Tucson Oracle'!Q127</f>
        <v>1081549</v>
      </c>
      <c r="R126" s="16">
        <f>Albuquerque!R127++'Tucson Oracle'!R127</f>
        <v>4179931</v>
      </c>
      <c r="T126" s="3"/>
      <c r="U126" s="17"/>
    </row>
    <row r="127" spans="1:35" x14ac:dyDescent="0.2">
      <c r="A127" s="1">
        <v>2004</v>
      </c>
      <c r="B127" s="15">
        <f>Albuquerque!B128++'Tucson Oracle'!B128</f>
        <v>337348</v>
      </c>
      <c r="C127" s="15">
        <f>Albuquerque!C128++'Tucson Oracle'!C128</f>
        <v>487096</v>
      </c>
      <c r="D127" s="15">
        <f>Albuquerque!D128++'Tucson Oracle'!D128</f>
        <v>513893</v>
      </c>
      <c r="E127" s="16">
        <f>Albuquerque!E128++'Tucson Oracle'!E128</f>
        <v>1338337</v>
      </c>
      <c r="F127" s="15">
        <f>Albuquerque!F128++'Tucson Oracle'!F128</f>
        <v>421032</v>
      </c>
      <c r="G127" s="15">
        <f>Albuquerque!G128++'Tucson Oracle'!G128</f>
        <v>378615</v>
      </c>
      <c r="H127" s="15">
        <f>Albuquerque!H128++'Tucson Oracle'!H128</f>
        <v>312950</v>
      </c>
      <c r="I127" s="16">
        <f>Albuquerque!I128++'Tucson Oracle'!I128</f>
        <v>1112597</v>
      </c>
      <c r="J127" s="15">
        <f>Albuquerque!J128++'Tucson Oracle'!J128</f>
        <v>272685</v>
      </c>
      <c r="K127" s="15">
        <f>Albuquerque!K128++'Tucson Oracle'!K128</f>
        <v>263398.64</v>
      </c>
      <c r="L127" s="15">
        <f>Albuquerque!L128++'Tucson Oracle'!L128</f>
        <v>268865.32</v>
      </c>
      <c r="M127" s="16">
        <f>Albuquerque!M128++'Tucson Oracle'!M128</f>
        <v>804948.96</v>
      </c>
      <c r="N127" s="15">
        <f>Albuquerque!N128++'Tucson Oracle'!N128</f>
        <v>374686.36</v>
      </c>
      <c r="O127" s="15">
        <f>Albuquerque!O128++'Tucson Oracle'!O128</f>
        <v>383130.37</v>
      </c>
      <c r="P127" s="15">
        <f>Albuquerque!P128++'Tucson Oracle'!P128</f>
        <v>339500.98</v>
      </c>
      <c r="Q127" s="16">
        <f>Albuquerque!Q128++'Tucson Oracle'!Q128</f>
        <v>1097317.71</v>
      </c>
      <c r="R127" s="16">
        <f>Albuquerque!R128++'Tucson Oracle'!R128</f>
        <v>4353200.67</v>
      </c>
      <c r="T127" s="3"/>
      <c r="U127" s="17"/>
    </row>
    <row r="128" spans="1:35" x14ac:dyDescent="0.2">
      <c r="A128" s="1">
        <v>2005</v>
      </c>
      <c r="B128" s="15">
        <f>Albuquerque!B129++'Tucson Oracle'!B129</f>
        <v>380649</v>
      </c>
      <c r="C128" s="15">
        <f>Albuquerque!C129++'Tucson Oracle'!C129</f>
        <v>514640</v>
      </c>
      <c r="D128" s="15">
        <f>Albuquerque!D129++'Tucson Oracle'!D129</f>
        <v>584741</v>
      </c>
      <c r="E128" s="16">
        <f>Albuquerque!E129++'Tucson Oracle'!E129</f>
        <v>1480030</v>
      </c>
      <c r="F128" s="15">
        <f>Albuquerque!F129++'Tucson Oracle'!F129</f>
        <v>402809</v>
      </c>
      <c r="G128" s="15">
        <f>Albuquerque!G129++'Tucson Oracle'!G129</f>
        <v>383353</v>
      </c>
      <c r="H128" s="15">
        <f>Albuquerque!H129++'Tucson Oracle'!H129</f>
        <v>357306</v>
      </c>
      <c r="I128" s="16">
        <f>Albuquerque!I129++'Tucson Oracle'!I129</f>
        <v>1143468</v>
      </c>
      <c r="J128" s="15">
        <f>Albuquerque!J129++'Tucson Oracle'!J129</f>
        <v>357033</v>
      </c>
      <c r="K128" s="15">
        <f>Albuquerque!K129++'Tucson Oracle'!K129</f>
        <v>289736</v>
      </c>
      <c r="L128" s="15">
        <f>Albuquerque!L129++'Tucson Oracle'!L129</f>
        <v>294227</v>
      </c>
      <c r="M128" s="16">
        <f>Albuquerque!M129++'Tucson Oracle'!M129</f>
        <v>940996</v>
      </c>
      <c r="N128" s="15">
        <f>Albuquerque!N129++'Tucson Oracle'!N129</f>
        <v>434643</v>
      </c>
      <c r="O128" s="15">
        <f>Albuquerque!O129++'Tucson Oracle'!O129</f>
        <v>383417</v>
      </c>
      <c r="P128" s="15">
        <f>Albuquerque!P129++'Tucson Oracle'!P129</f>
        <v>322777</v>
      </c>
      <c r="Q128" s="16">
        <f>Albuquerque!Q129++'Tucson Oracle'!Q129</f>
        <v>1140837</v>
      </c>
      <c r="R128" s="16">
        <f>Albuquerque!R129++'Tucson Oracle'!R129</f>
        <v>4705331</v>
      </c>
      <c r="T128" s="3"/>
      <c r="U128" s="17"/>
    </row>
    <row r="129" spans="1:21" x14ac:dyDescent="0.2">
      <c r="A129" s="1">
        <v>2006</v>
      </c>
      <c r="B129" s="15">
        <f>Albuquerque!B130++'Tucson Oracle'!B130</f>
        <v>396862</v>
      </c>
      <c r="C129" s="15">
        <f>Albuquerque!C130++'Tucson Oracle'!C130</f>
        <v>525256</v>
      </c>
      <c r="D129" s="15">
        <f>Albuquerque!D130++'Tucson Oracle'!D130</f>
        <v>580035</v>
      </c>
      <c r="E129" s="16">
        <f>Albuquerque!E130++'Tucson Oracle'!E130</f>
        <v>1502153</v>
      </c>
      <c r="F129" s="15">
        <f>Albuquerque!F130++'Tucson Oracle'!F130</f>
        <v>469980</v>
      </c>
      <c r="G129" s="15">
        <f>Albuquerque!G130++'Tucson Oracle'!G130</f>
        <v>416792</v>
      </c>
      <c r="H129" s="15">
        <f>Albuquerque!H130++'Tucson Oracle'!H130</f>
        <v>317501</v>
      </c>
      <c r="I129" s="16">
        <f>Albuquerque!I130++'Tucson Oracle'!I130</f>
        <v>1204273</v>
      </c>
      <c r="J129" s="15">
        <f>Albuquerque!J130++'Tucson Oracle'!J130</f>
        <v>354636</v>
      </c>
      <c r="K129" s="15">
        <f>Albuquerque!K130++'Tucson Oracle'!K130</f>
        <v>348800</v>
      </c>
      <c r="L129" s="15">
        <f>Albuquerque!L130++'Tucson Oracle'!L130</f>
        <v>338779</v>
      </c>
      <c r="M129" s="16">
        <f>Albuquerque!M130++'Tucson Oracle'!M130</f>
        <v>1042215</v>
      </c>
      <c r="N129" s="15">
        <f>Albuquerque!N130++'Tucson Oracle'!N130</f>
        <v>417713</v>
      </c>
      <c r="O129" s="15">
        <f>Albuquerque!O130++'Tucson Oracle'!O130</f>
        <v>416974</v>
      </c>
      <c r="P129" s="15">
        <f>Albuquerque!P130++'Tucson Oracle'!P130</f>
        <v>376238</v>
      </c>
      <c r="Q129" s="16">
        <f>Albuquerque!Q130++'Tucson Oracle'!Q130</f>
        <v>1210925</v>
      </c>
      <c r="R129" s="16">
        <f>Albuquerque!R130++'Tucson Oracle'!R130</f>
        <v>4959566</v>
      </c>
      <c r="T129" s="3"/>
      <c r="U129" s="17"/>
    </row>
    <row r="130" spans="1:21" x14ac:dyDescent="0.2">
      <c r="A130" s="1">
        <v>2007</v>
      </c>
      <c r="B130" s="15">
        <f>Albuquerque!B131++'Tucson Oracle'!B131</f>
        <v>486601</v>
      </c>
      <c r="C130" s="15">
        <f>Albuquerque!C131++'Tucson Oracle'!C131</f>
        <v>610519</v>
      </c>
      <c r="D130" s="15">
        <f>Albuquerque!D131++'Tucson Oracle'!D131</f>
        <v>620361</v>
      </c>
      <c r="E130" s="16">
        <f>Albuquerque!E131++'Tucson Oracle'!E131</f>
        <v>1717481</v>
      </c>
      <c r="F130" s="15">
        <f>Albuquerque!F131++'Tucson Oracle'!F131</f>
        <v>475251</v>
      </c>
      <c r="G130" s="15">
        <f>Albuquerque!G131++'Tucson Oracle'!G131</f>
        <v>434506</v>
      </c>
      <c r="H130" s="15">
        <f>Albuquerque!H131++'Tucson Oracle'!H131</f>
        <v>369780</v>
      </c>
      <c r="I130" s="16">
        <f>Albuquerque!I131++'Tucson Oracle'!I131</f>
        <v>1279537</v>
      </c>
      <c r="J130" s="15">
        <f>Albuquerque!J131++'Tucson Oracle'!J131</f>
        <v>395458</v>
      </c>
      <c r="K130" s="15">
        <f>Albuquerque!K131++'Tucson Oracle'!K131</f>
        <v>394234</v>
      </c>
      <c r="L130" s="15">
        <f>Albuquerque!L131++'Tucson Oracle'!L131</f>
        <v>388194</v>
      </c>
      <c r="M130" s="16">
        <f>Albuquerque!M131++'Tucson Oracle'!M131</f>
        <v>1177886</v>
      </c>
      <c r="N130" s="15">
        <f>Albuquerque!N131++'Tucson Oracle'!N131</f>
        <v>484813</v>
      </c>
      <c r="O130" s="15">
        <f>Albuquerque!O131++'Tucson Oracle'!O131</f>
        <v>444870.5</v>
      </c>
      <c r="P130" s="15">
        <f>Albuquerque!P131++'Tucson Oracle'!P131</f>
        <v>370428</v>
      </c>
      <c r="Q130" s="16">
        <f>Albuquerque!Q131++'Tucson Oracle'!Q131</f>
        <v>1300111.5</v>
      </c>
      <c r="R130" s="16">
        <f>Albuquerque!R131++'Tucson Oracle'!R131</f>
        <v>5475015.5</v>
      </c>
      <c r="T130" s="3"/>
      <c r="U130" s="17"/>
    </row>
    <row r="131" spans="1:21" x14ac:dyDescent="0.2">
      <c r="A131" s="1">
        <v>2008</v>
      </c>
      <c r="B131" s="15">
        <f>Albuquerque!B132++'Tucson Oracle'!B132</f>
        <v>477257.83999999997</v>
      </c>
      <c r="C131" s="15">
        <f>Albuquerque!C132++'Tucson Oracle'!C132</f>
        <v>636896.01</v>
      </c>
      <c r="D131" s="15">
        <f>Albuquerque!D132++'Tucson Oracle'!D132</f>
        <v>651161.46</v>
      </c>
      <c r="E131" s="16">
        <f>Albuquerque!E132++'Tucson Oracle'!E132</f>
        <v>1765315.31</v>
      </c>
      <c r="F131" s="15">
        <f>Albuquerque!F132++'Tucson Oracle'!F132</f>
        <v>474415.85</v>
      </c>
      <c r="G131" s="15">
        <f>Albuquerque!G132++'Tucson Oracle'!G132</f>
        <v>415015.68000000005</v>
      </c>
      <c r="H131" s="15">
        <f>Albuquerque!H132++'Tucson Oracle'!H132</f>
        <v>395854.15</v>
      </c>
      <c r="I131" s="16">
        <f>Albuquerque!I132++'Tucson Oracle'!I132</f>
        <v>1285285.68</v>
      </c>
      <c r="J131" s="15">
        <f>Albuquerque!J132++'Tucson Oracle'!J132</f>
        <v>389381.35000000003</v>
      </c>
      <c r="K131" s="15">
        <f>Albuquerque!K132++'Tucson Oracle'!K132</f>
        <v>376893.02</v>
      </c>
      <c r="L131" s="15">
        <f>Albuquerque!L132++'Tucson Oracle'!L132</f>
        <v>361038.5</v>
      </c>
      <c r="M131" s="16">
        <f>Albuquerque!M132++'Tucson Oracle'!M132</f>
        <v>1127312.8700000001</v>
      </c>
      <c r="N131" s="15">
        <f>Albuquerque!N132++'Tucson Oracle'!N132</f>
        <v>457924.66000000003</v>
      </c>
      <c r="O131" s="15">
        <f>Albuquerque!O132++'Tucson Oracle'!O132</f>
        <v>370918.82999999996</v>
      </c>
      <c r="P131" s="15">
        <f>Albuquerque!P132++'Tucson Oracle'!P132</f>
        <v>354617.47000000003</v>
      </c>
      <c r="Q131" s="16">
        <f>Albuquerque!Q132++'Tucson Oracle'!Q132</f>
        <v>1183460.96</v>
      </c>
      <c r="R131" s="16">
        <f>Albuquerque!R132++'Tucson Oracle'!R132</f>
        <v>5361374.82</v>
      </c>
      <c r="T131" s="3"/>
      <c r="U131" s="17"/>
    </row>
    <row r="132" spans="1:21" x14ac:dyDescent="0.2">
      <c r="A132" s="1">
        <v>2009</v>
      </c>
      <c r="B132" s="15">
        <f>Albuquerque!B133++'Tucson Oracle'!B133</f>
        <v>349669.26999999996</v>
      </c>
      <c r="C132" s="15">
        <f>Albuquerque!C133++'Tucson Oracle'!C133</f>
        <v>488788.41000000003</v>
      </c>
      <c r="D132" s="15">
        <f>Albuquerque!D133++'Tucson Oracle'!D133</f>
        <v>513930.33</v>
      </c>
      <c r="E132" s="16">
        <f>Albuquerque!E133++'Tucson Oracle'!E133</f>
        <v>1352388.0100000002</v>
      </c>
      <c r="F132" s="15">
        <f>Albuquerque!F133++'Tucson Oracle'!F133</f>
        <v>432544.70999999996</v>
      </c>
      <c r="G132" s="15">
        <f>Albuquerque!G133++'Tucson Oracle'!G133</f>
        <v>399557.82</v>
      </c>
      <c r="H132" s="15">
        <f>Albuquerque!H133++'Tucson Oracle'!H133</f>
        <v>370933.62</v>
      </c>
      <c r="I132" s="16">
        <f>Albuquerque!I133++'Tucson Oracle'!I133</f>
        <v>1203036.1499999999</v>
      </c>
      <c r="J132" s="15">
        <f>Albuquerque!J133++'Tucson Oracle'!J133</f>
        <v>334847.81999999995</v>
      </c>
      <c r="K132" s="15">
        <f>Albuquerque!K133++'Tucson Oracle'!K133</f>
        <v>332905.63</v>
      </c>
      <c r="L132" s="15">
        <f>Albuquerque!L133++'Tucson Oracle'!L133</f>
        <v>299186.76</v>
      </c>
      <c r="M132" s="16">
        <f>Albuquerque!M133++'Tucson Oracle'!M133</f>
        <v>966940.21</v>
      </c>
      <c r="N132" s="15">
        <f>Albuquerque!N133++'Tucson Oracle'!N133</f>
        <v>391646.6</v>
      </c>
      <c r="O132" s="15">
        <f>Albuquerque!O133++'Tucson Oracle'!O133</f>
        <v>338780.03</v>
      </c>
      <c r="P132" s="15">
        <f>Albuquerque!P133++'Tucson Oracle'!P133</f>
        <v>336188.49</v>
      </c>
      <c r="Q132" s="16">
        <f>Albuquerque!Q133++'Tucson Oracle'!Q133</f>
        <v>1066615.1199999999</v>
      </c>
      <c r="R132" s="16">
        <f>Albuquerque!R133++'Tucson Oracle'!R133</f>
        <v>4588979.49</v>
      </c>
      <c r="T132" s="3"/>
      <c r="U132" s="17"/>
    </row>
    <row r="133" spans="1:21" x14ac:dyDescent="0.2">
      <c r="A133" s="1">
        <v>2010</v>
      </c>
      <c r="B133" s="15">
        <f>Albuquerque!B134++'Tucson Oracle'!B134</f>
        <v>349818</v>
      </c>
      <c r="C133" s="15">
        <f>Albuquerque!C134++'Tucson Oracle'!C134</f>
        <v>474411</v>
      </c>
      <c r="D133" s="15">
        <f>Albuquerque!D134++'Tucson Oracle'!D134</f>
        <v>519854</v>
      </c>
      <c r="E133" s="16">
        <f>Albuquerque!E134++'Tucson Oracle'!E134</f>
        <v>1344083</v>
      </c>
      <c r="F133" s="15">
        <f>Albuquerque!F134++'Tucson Oracle'!F134</f>
        <v>389509</v>
      </c>
      <c r="G133" s="15">
        <f>Albuquerque!G134++'Tucson Oracle'!G134</f>
        <v>374186</v>
      </c>
      <c r="H133" s="15">
        <f>Albuquerque!H134++'Tucson Oracle'!H134</f>
        <v>339801</v>
      </c>
      <c r="I133" s="16">
        <f>Albuquerque!I134++'Tucson Oracle'!I134</f>
        <v>1103496</v>
      </c>
      <c r="J133" s="15">
        <f>Albuquerque!J134++'Tucson Oracle'!J134</f>
        <v>359411</v>
      </c>
      <c r="K133" s="15">
        <f>Albuquerque!K134++'Tucson Oracle'!K134</f>
        <v>334083</v>
      </c>
      <c r="L133" s="15">
        <f>Albuquerque!L134++'Tucson Oracle'!L134</f>
        <v>347395</v>
      </c>
      <c r="M133" s="16">
        <f>Albuquerque!M134++'Tucson Oracle'!M134</f>
        <v>1040889</v>
      </c>
      <c r="N133" s="15">
        <f>Albuquerque!N134++'Tucson Oracle'!N134</f>
        <v>419749</v>
      </c>
      <c r="O133" s="15">
        <f>Albuquerque!O134++'Tucson Oracle'!O134</f>
        <v>348236</v>
      </c>
      <c r="P133" s="15">
        <f>Albuquerque!P134++'Tucson Oracle'!P134</f>
        <v>352184.55</v>
      </c>
      <c r="Q133" s="16">
        <f>Albuquerque!Q134++'Tucson Oracle'!Q134</f>
        <v>1120169.55</v>
      </c>
      <c r="R133" s="16">
        <f>Albuquerque!R134++'Tucson Oracle'!R134</f>
        <v>4608637.55</v>
      </c>
      <c r="T133" s="3"/>
      <c r="U133" s="17"/>
    </row>
    <row r="134" spans="1:21" x14ac:dyDescent="0.2">
      <c r="A134" s="1">
        <v>2011</v>
      </c>
      <c r="B134" s="15">
        <f>Albuquerque!B135++'Tucson Oracle'!B135</f>
        <v>395708.12</v>
      </c>
      <c r="C134" s="15">
        <f>Albuquerque!C135++'Tucson Oracle'!C135</f>
        <v>498598</v>
      </c>
      <c r="D134" s="15">
        <f>Albuquerque!D135++'Tucson Oracle'!D135</f>
        <v>531345</v>
      </c>
      <c r="E134" s="16">
        <f>Albuquerque!E135++'Tucson Oracle'!E135</f>
        <v>1425651.12</v>
      </c>
      <c r="F134" s="15">
        <f>Albuquerque!F135++'Tucson Oracle'!F135</f>
        <v>442722</v>
      </c>
      <c r="G134" s="15">
        <f>Albuquerque!G135++'Tucson Oracle'!G135</f>
        <v>396636</v>
      </c>
      <c r="H134" s="15">
        <f>Albuquerque!H135++'Tucson Oracle'!H135</f>
        <v>375534</v>
      </c>
      <c r="I134" s="16">
        <f>Albuquerque!I135++'Tucson Oracle'!I135</f>
        <v>1214892</v>
      </c>
      <c r="J134" s="15">
        <f>Albuquerque!J135++'Tucson Oracle'!J135</f>
        <v>416360</v>
      </c>
      <c r="K134" s="15">
        <f>Albuquerque!K135++'Tucson Oracle'!K135</f>
        <v>363207.61</v>
      </c>
      <c r="L134" s="15">
        <f>Albuquerque!L135++'Tucson Oracle'!L135</f>
        <v>368550</v>
      </c>
      <c r="M134" s="16">
        <f>Albuquerque!M135++'Tucson Oracle'!M135</f>
        <v>1148117.6099999999</v>
      </c>
      <c r="N134" s="15">
        <f>Albuquerque!N135++'Tucson Oracle'!N135</f>
        <v>413600</v>
      </c>
      <c r="O134" s="15">
        <f>Albuquerque!O135++'Tucson Oracle'!O135</f>
        <v>392772.74</v>
      </c>
      <c r="P134" s="15">
        <f>Albuquerque!P135++'Tucson Oracle'!P135</f>
        <v>387573.01</v>
      </c>
      <c r="Q134" s="16">
        <f>Albuquerque!Q135++'Tucson Oracle'!Q135</f>
        <v>1193945.75</v>
      </c>
      <c r="R134" s="16">
        <f>Albuquerque!R135++'Tucson Oracle'!R135</f>
        <v>4982606.4799999995</v>
      </c>
      <c r="T134" s="3"/>
      <c r="U134" s="17"/>
    </row>
    <row r="135" spans="1:21" x14ac:dyDescent="0.2">
      <c r="A135" s="1">
        <v>2012</v>
      </c>
      <c r="B135" s="15">
        <f>Albuquerque!B136++'Tucson Oracle'!B136</f>
        <v>438296.27999999997</v>
      </c>
      <c r="C135" s="15">
        <f>Albuquerque!C136++'Tucson Oracle'!C136</f>
        <v>530297.39999999991</v>
      </c>
      <c r="D135" s="15">
        <f>Albuquerque!D136++'Tucson Oracle'!D136</f>
        <v>569698.01</v>
      </c>
      <c r="E135" s="16">
        <f>Albuquerque!E136++'Tucson Oracle'!E136</f>
        <v>1538291.69</v>
      </c>
      <c r="F135" s="15">
        <f>Albuquerque!F136++'Tucson Oracle'!F136</f>
        <v>457174.54000000004</v>
      </c>
      <c r="G135" s="15">
        <f>Albuquerque!G136++'Tucson Oracle'!G136</f>
        <v>407870</v>
      </c>
      <c r="H135" s="15">
        <f>Albuquerque!H136++'Tucson Oracle'!H136</f>
        <v>370261</v>
      </c>
      <c r="I135" s="16">
        <f>Albuquerque!I136++'Tucson Oracle'!I136</f>
        <v>1235305.54</v>
      </c>
      <c r="J135" s="15">
        <f>Albuquerque!J136++'Tucson Oracle'!J136</f>
        <v>372170</v>
      </c>
      <c r="K135" s="15">
        <f>Albuquerque!K136++'Tucson Oracle'!K136</f>
        <v>383217</v>
      </c>
      <c r="L135" s="15">
        <f>Albuquerque!L136++'Tucson Oracle'!L136</f>
        <v>328676</v>
      </c>
      <c r="M135" s="16">
        <f>Albuquerque!M136++'Tucson Oracle'!M136</f>
        <v>1084063</v>
      </c>
      <c r="N135" s="15">
        <f>Albuquerque!N136++'Tucson Oracle'!N136</f>
        <v>426823.77</v>
      </c>
      <c r="O135" s="15">
        <f>Albuquerque!O136++'Tucson Oracle'!O136</f>
        <v>372279</v>
      </c>
      <c r="P135" s="15">
        <f>Albuquerque!P136++'Tucson Oracle'!P136</f>
        <v>376582.7</v>
      </c>
      <c r="Q135" s="16">
        <f>Albuquerque!Q136++'Tucson Oracle'!Q136</f>
        <v>1175685.47</v>
      </c>
      <c r="R135" s="16">
        <f>Albuquerque!R136++'Tucson Oracle'!R136</f>
        <v>5033345.7</v>
      </c>
      <c r="T135" s="3"/>
      <c r="U135" s="17"/>
    </row>
    <row r="136" spans="1:21" x14ac:dyDescent="0.2">
      <c r="A136" s="1">
        <v>2013</v>
      </c>
      <c r="B136" s="15">
        <f>Albuquerque!B137++'Tucson Oracle'!B137</f>
        <v>441046.60000000003</v>
      </c>
      <c r="C136" s="15">
        <f>Albuquerque!C137++'Tucson Oracle'!C137</f>
        <v>512786.11</v>
      </c>
      <c r="D136" s="15">
        <f>Albuquerque!D137++'Tucson Oracle'!D137</f>
        <v>502615.42</v>
      </c>
      <c r="E136" s="16">
        <f>Albuquerque!E137++'Tucson Oracle'!E137</f>
        <v>1456448.1300000001</v>
      </c>
      <c r="F136" s="15">
        <f>Albuquerque!F137++'Tucson Oracle'!F137</f>
        <v>434002.59</v>
      </c>
      <c r="G136" s="15">
        <f>Albuquerque!G137++'Tucson Oracle'!G137</f>
        <v>411722.28</v>
      </c>
      <c r="H136" s="15">
        <f>Albuquerque!H137++'Tucson Oracle'!H137</f>
        <v>386579.92000000004</v>
      </c>
      <c r="I136" s="16">
        <f>Albuquerque!I137++'Tucson Oracle'!I137</f>
        <v>1232304.79</v>
      </c>
      <c r="J136" s="15">
        <f>Albuquerque!J137++'Tucson Oracle'!J137</f>
        <v>420153.33999999997</v>
      </c>
      <c r="K136" s="15">
        <f>Albuquerque!K137++'Tucson Oracle'!K137</f>
        <v>410458.66000000003</v>
      </c>
      <c r="L136" s="15">
        <f>Albuquerque!L137++'Tucson Oracle'!L137</f>
        <v>349277.04000000004</v>
      </c>
      <c r="M136" s="16">
        <f>Albuquerque!M137++'Tucson Oracle'!M137</f>
        <v>1179889.04</v>
      </c>
      <c r="N136" s="15">
        <f>Albuquerque!N137++'Tucson Oracle'!N137</f>
        <v>440546.55000000005</v>
      </c>
      <c r="O136" s="15">
        <f>Albuquerque!O137++'Tucson Oracle'!O137</f>
        <v>401670.61</v>
      </c>
      <c r="P136" s="15">
        <f>Albuquerque!P137++'Tucson Oracle'!P137</f>
        <v>386155.17</v>
      </c>
      <c r="Q136" s="16">
        <f>Albuquerque!Q137++'Tucson Oracle'!Q137</f>
        <v>1228372.33</v>
      </c>
      <c r="R136" s="16">
        <f>Albuquerque!R137++'Tucson Oracle'!R137</f>
        <v>5097014.290000001</v>
      </c>
      <c r="T136" s="3"/>
      <c r="U136" s="17"/>
    </row>
    <row r="137" spans="1:21" x14ac:dyDescent="0.2">
      <c r="A137" s="1">
        <v>2014</v>
      </c>
      <c r="B137" s="15">
        <f>Albuquerque!B138++'Tucson Oracle'!B138</f>
        <v>418378.92</v>
      </c>
      <c r="C137" s="15">
        <f>Albuquerque!C138++'Tucson Oracle'!C138</f>
        <v>525596.46</v>
      </c>
      <c r="D137" s="15">
        <f>Albuquerque!D138++'Tucson Oracle'!D138</f>
        <v>535143.18000000005</v>
      </c>
      <c r="E137" s="16">
        <f>Albuquerque!E138++'Tucson Oracle'!E138</f>
        <v>1479118.56</v>
      </c>
      <c r="F137" s="15">
        <f>Albuquerque!F138++'Tucson Oracle'!F138</f>
        <v>467321.58</v>
      </c>
      <c r="G137" s="15">
        <f>Albuquerque!G138++'Tucson Oracle'!G138</f>
        <v>443792.95</v>
      </c>
      <c r="H137" s="15">
        <f>Albuquerque!H138++'Tucson Oracle'!H138</f>
        <v>386853.83999999997</v>
      </c>
      <c r="I137" s="16">
        <f>Albuquerque!I138++'Tucson Oracle'!I138</f>
        <v>1297968.3700000001</v>
      </c>
      <c r="J137" s="15">
        <f>Albuquerque!J138++'Tucson Oracle'!J138</f>
        <v>447700.36</v>
      </c>
      <c r="K137" s="15">
        <f>Albuquerque!K138++'Tucson Oracle'!K138</f>
        <v>396806.44999999995</v>
      </c>
      <c r="L137" s="15">
        <f>Albuquerque!L138++'Tucson Oracle'!L138</f>
        <v>361309.95999999996</v>
      </c>
      <c r="M137" s="16">
        <f>Albuquerque!M138++'Tucson Oracle'!M138</f>
        <v>1205816.77</v>
      </c>
      <c r="N137" s="15">
        <f>Albuquerque!N138++'Tucson Oracle'!N138</f>
        <v>455158.38</v>
      </c>
      <c r="O137" s="15">
        <f>Albuquerque!O138++'Tucson Oracle'!O138</f>
        <v>380875.39</v>
      </c>
      <c r="P137" s="15">
        <f>Albuquerque!P138++'Tucson Oracle'!P138</f>
        <v>382231.49</v>
      </c>
      <c r="Q137" s="16">
        <f>Albuquerque!Q138++'Tucson Oracle'!Q138</f>
        <v>1218265.26</v>
      </c>
      <c r="R137" s="16">
        <f>Albuquerque!R138++'Tucson Oracle'!R138</f>
        <v>5201168.96</v>
      </c>
      <c r="T137" s="3"/>
      <c r="U137" s="17"/>
    </row>
    <row r="138" spans="1:21" x14ac:dyDescent="0.2">
      <c r="A138" s="1">
        <v>2015</v>
      </c>
      <c r="B138" s="15">
        <f>Albuquerque!B139++'Tucson Oracle'!B139</f>
        <v>418305.89</v>
      </c>
      <c r="C138" s="15">
        <f>Albuquerque!C139++'Tucson Oracle'!C139</f>
        <v>541228.5</v>
      </c>
      <c r="D138" s="15">
        <f>Albuquerque!D139++'Tucson Oracle'!D139</f>
        <v>541911.78</v>
      </c>
      <c r="E138" s="16">
        <f>Albuquerque!E139++'Tucson Oracle'!E139</f>
        <v>1501446.17</v>
      </c>
      <c r="F138" s="15">
        <f>Albuquerque!F139++'Tucson Oracle'!F139</f>
        <v>450426.69</v>
      </c>
      <c r="G138" s="15">
        <f>Albuquerque!G139++'Tucson Oracle'!G139</f>
        <v>432310.95</v>
      </c>
      <c r="H138" s="15">
        <f>Albuquerque!H139++'Tucson Oracle'!H139</f>
        <v>397351.33999999997</v>
      </c>
      <c r="I138" s="16">
        <f>Albuquerque!I139++'Tucson Oracle'!I139</f>
        <v>1280088.98</v>
      </c>
      <c r="J138" s="15">
        <f>Albuquerque!J139++'Tucson Oracle'!J139</f>
        <v>373284</v>
      </c>
      <c r="K138" s="15">
        <f>Albuquerque!K139++'Tucson Oracle'!K139</f>
        <v>359800.5</v>
      </c>
      <c r="L138" s="15">
        <f>Albuquerque!L139++'Tucson Oracle'!L139</f>
        <v>317918.88</v>
      </c>
      <c r="M138" s="16">
        <f>Albuquerque!M139++'Tucson Oracle'!M139</f>
        <v>1051003.3799999999</v>
      </c>
      <c r="N138" s="15">
        <f>Albuquerque!N139++'Tucson Oracle'!N139</f>
        <v>418861.68000000005</v>
      </c>
      <c r="O138" s="15">
        <f>Albuquerque!O139++'Tucson Oracle'!O139</f>
        <v>360713.75</v>
      </c>
      <c r="P138" s="15">
        <f>Albuquerque!P139++'Tucson Oracle'!P139</f>
        <v>355380.22</v>
      </c>
      <c r="Q138" s="16">
        <f>Albuquerque!Q139++'Tucson Oracle'!Q139</f>
        <v>1134955.6499999999</v>
      </c>
      <c r="R138" s="16">
        <f>Albuquerque!R139++'Tucson Oracle'!R139</f>
        <v>4967494.18</v>
      </c>
      <c r="T138" s="3"/>
      <c r="U138" s="17"/>
    </row>
    <row r="139" spans="1:21" x14ac:dyDescent="0.2">
      <c r="A139" s="1">
        <v>2016</v>
      </c>
      <c r="B139" s="15">
        <f>Albuquerque!B140++'Tucson Oracle'!B140</f>
        <v>402453.32999999996</v>
      </c>
      <c r="C139" s="15">
        <f>Albuquerque!C140++'Tucson Oracle'!C140</f>
        <v>512908.76</v>
      </c>
      <c r="D139" s="15">
        <f>Albuquerque!D140++'Tucson Oracle'!D140</f>
        <v>522081</v>
      </c>
      <c r="E139" s="16">
        <f>Albuquerque!E140++'Tucson Oracle'!E140</f>
        <v>1437443.0899999999</v>
      </c>
      <c r="F139" s="15">
        <f>Albuquerque!F140++'Tucson Oracle'!F140</f>
        <v>422963.58</v>
      </c>
      <c r="G139" s="15">
        <f>Albuquerque!G140++'Tucson Oracle'!G140</f>
        <v>363393.72</v>
      </c>
      <c r="H139" s="15">
        <f>Albuquerque!H140++'Tucson Oracle'!H140</f>
        <v>336979.81</v>
      </c>
      <c r="I139" s="16">
        <f>Albuquerque!I140++'Tucson Oracle'!I140</f>
        <v>1123337.1099999999</v>
      </c>
      <c r="J139" s="15">
        <f>Albuquerque!J140++'Tucson Oracle'!J140</f>
        <v>384546.91000000003</v>
      </c>
      <c r="K139" s="15">
        <f>Albuquerque!K140++'Tucson Oracle'!K140</f>
        <v>327426.18</v>
      </c>
      <c r="L139" s="15">
        <f>Albuquerque!L140++'Tucson Oracle'!L140</f>
        <v>329114</v>
      </c>
      <c r="M139" s="16">
        <f>Albuquerque!M140++'Tucson Oracle'!M140</f>
        <v>1041087.09</v>
      </c>
      <c r="N139" s="15">
        <f>Albuquerque!N140++'Tucson Oracle'!N140</f>
        <v>406969.45999999996</v>
      </c>
      <c r="O139" s="15">
        <f>Albuquerque!O140++'Tucson Oracle'!O140</f>
        <v>342425.25</v>
      </c>
      <c r="P139" s="15">
        <f>Albuquerque!P140++'Tucson Oracle'!P140</f>
        <v>354310.18</v>
      </c>
      <c r="Q139" s="16">
        <f>Albuquerque!Q140++'Tucson Oracle'!Q140</f>
        <v>1103704.8899999999</v>
      </c>
      <c r="R139" s="16">
        <f>Albuquerque!R140++'Tucson Oracle'!R140</f>
        <v>4705572.18</v>
      </c>
      <c r="T139" s="3"/>
      <c r="U139" s="17"/>
    </row>
    <row r="140" spans="1:21" x14ac:dyDescent="0.2">
      <c r="A140" s="1">
        <v>2017</v>
      </c>
      <c r="B140" s="15">
        <f>Albuquerque!B141++'Tucson Oracle'!B141</f>
        <v>412727.29000000004</v>
      </c>
      <c r="C140" s="15">
        <f>Albuquerque!C141++'Tucson Oracle'!C141</f>
        <v>547245.79</v>
      </c>
      <c r="D140" s="15">
        <f>Albuquerque!D141++'Tucson Oracle'!D141</f>
        <v>590165.84000000008</v>
      </c>
      <c r="E140" s="16">
        <f>Albuquerque!E141++'Tucson Oracle'!E141</f>
        <v>1550138.92</v>
      </c>
      <c r="F140" s="15">
        <f>Albuquerque!F141++'Tucson Oracle'!F141</f>
        <v>437808.70999999996</v>
      </c>
      <c r="G140" s="15">
        <f>Albuquerque!G141++'Tucson Oracle'!G141</f>
        <v>420402.7</v>
      </c>
      <c r="H140" s="15">
        <f>Albuquerque!H141++'Tucson Oracle'!H141</f>
        <v>385756</v>
      </c>
      <c r="I140" s="16">
        <f>Albuquerque!I141++'Tucson Oracle'!I141</f>
        <v>1243967.4100000001</v>
      </c>
      <c r="J140" s="15">
        <f>Albuquerque!J141++'Tucson Oracle'!J141</f>
        <v>396402.98</v>
      </c>
      <c r="K140" s="15">
        <f>Albuquerque!K141++'Tucson Oracle'!K141</f>
        <v>374563</v>
      </c>
      <c r="L140" s="15">
        <f>Albuquerque!L141++'Tucson Oracle'!L141</f>
        <v>366310.26</v>
      </c>
      <c r="M140" s="16">
        <f>Albuquerque!M141++'Tucson Oracle'!M141</f>
        <v>1137276.24</v>
      </c>
      <c r="N140" s="15">
        <f>Albuquerque!N141++'Tucson Oracle'!N141</f>
        <v>476496.03</v>
      </c>
      <c r="O140" s="15">
        <f>Albuquerque!O141++'Tucson Oracle'!O141</f>
        <v>364730</v>
      </c>
      <c r="P140" s="15">
        <f>Albuquerque!P141++'Tucson Oracle'!P141</f>
        <v>353597.65</v>
      </c>
      <c r="Q140" s="16">
        <f>Albuquerque!Q141++'Tucson Oracle'!Q141</f>
        <v>1194823.6799999999</v>
      </c>
      <c r="R140" s="16">
        <f>Albuquerque!R141++'Tucson Oracle'!R141</f>
        <v>5126206.25</v>
      </c>
      <c r="T140" s="3"/>
      <c r="U140" s="17"/>
    </row>
    <row r="141" spans="1:21" x14ac:dyDescent="0.2">
      <c r="A141" s="1">
        <v>2018</v>
      </c>
      <c r="B141" s="15">
        <f>Albuquerque!B142++'Tucson Oracle'!B142</f>
        <v>509343.82999999996</v>
      </c>
      <c r="C141" s="15">
        <f>Albuquerque!C142++'Tucson Oracle'!C142</f>
        <v>610017.98</v>
      </c>
      <c r="D141" s="15">
        <f>Albuquerque!D142++'Tucson Oracle'!D142</f>
        <v>667891.51</v>
      </c>
      <c r="E141" s="16">
        <f>Albuquerque!E142++'Tucson Oracle'!E142</f>
        <v>1787253.3199999998</v>
      </c>
      <c r="F141" s="15">
        <f>Albuquerque!F142++'Tucson Oracle'!F142</f>
        <v>493535.38</v>
      </c>
      <c r="G141" s="15">
        <f>Albuquerque!G142++'Tucson Oracle'!G142</f>
        <v>487627</v>
      </c>
      <c r="H141" s="15">
        <f>Albuquerque!H142++'Tucson Oracle'!H142</f>
        <v>436166</v>
      </c>
      <c r="I141" s="16">
        <f>Albuquerque!I142++'Tucson Oracle'!I142</f>
        <v>1417328.38</v>
      </c>
      <c r="J141" s="15">
        <f>Albuquerque!J142++'Tucson Oracle'!J142</f>
        <v>451576.01</v>
      </c>
      <c r="K141" s="15">
        <f>Albuquerque!K142++'Tucson Oracle'!K142</f>
        <v>439344</v>
      </c>
      <c r="L141" s="15">
        <f>Albuquerque!L142++'Tucson Oracle'!L142</f>
        <v>430897</v>
      </c>
      <c r="M141" s="16">
        <f>Albuquerque!M142++'Tucson Oracle'!M142</f>
        <v>1321817.01</v>
      </c>
      <c r="N141" s="15">
        <f>Albuquerque!N142++'Tucson Oracle'!N142</f>
        <v>565290</v>
      </c>
      <c r="O141" s="15">
        <f>Albuquerque!O142++'Tucson Oracle'!O142</f>
        <v>405915</v>
      </c>
      <c r="P141" s="15">
        <f>Albuquerque!P142++'Tucson Oracle'!P142</f>
        <v>402488</v>
      </c>
      <c r="Q141" s="16">
        <f>Albuquerque!Q142++'Tucson Oracle'!Q142</f>
        <v>1373693</v>
      </c>
      <c r="R141" s="16">
        <f>Albuquerque!R142++'Tucson Oracle'!R142</f>
        <v>5900091.71</v>
      </c>
      <c r="T141" s="3"/>
      <c r="U141" s="17"/>
    </row>
    <row r="142" spans="1:21" x14ac:dyDescent="0.2">
      <c r="A142" s="1">
        <v>2019</v>
      </c>
      <c r="B142" s="15">
        <f>Albuquerque!B143++'Tucson Oracle'!B143</f>
        <v>471129</v>
      </c>
      <c r="C142" s="15">
        <f>Albuquerque!C143++'Tucson Oracle'!C143</f>
        <v>714910</v>
      </c>
      <c r="D142" s="15">
        <f>Albuquerque!D143++'Tucson Oracle'!D143</f>
        <v>723166</v>
      </c>
      <c r="E142" s="16">
        <f>Albuquerque!E143++'Tucson Oracle'!E143</f>
        <v>1909205</v>
      </c>
      <c r="F142" s="15">
        <f>Albuquerque!F143++'Tucson Oracle'!F143</f>
        <v>557253.07000000007</v>
      </c>
      <c r="G142" s="15">
        <f>Albuquerque!G143++'Tucson Oracle'!G143</f>
        <v>501837.62</v>
      </c>
      <c r="H142" s="15">
        <f>Albuquerque!H143++'Tucson Oracle'!H143</f>
        <v>482059.23</v>
      </c>
      <c r="I142" s="16">
        <f>Albuquerque!I143++'Tucson Oracle'!I143</f>
        <v>1541149.92</v>
      </c>
      <c r="J142" s="15">
        <f>Albuquerque!J143++'Tucson Oracle'!J143</f>
        <v>486710</v>
      </c>
      <c r="K142" s="15">
        <f>Albuquerque!K143++'Tucson Oracle'!K143</f>
        <v>451529.79000000004</v>
      </c>
      <c r="L142" s="80">
        <f>Albuquerque!L143++'Tucson Oracle'!L143</f>
        <v>419353.07999999996</v>
      </c>
      <c r="M142" s="16">
        <f>Albuquerque!M143++'Tucson Oracle'!M143</f>
        <v>1357592.87</v>
      </c>
      <c r="N142" s="15">
        <f>Albuquerque!N143++'Tucson Oracle'!N143</f>
        <v>580124</v>
      </c>
      <c r="O142" s="15">
        <f>Albuquerque!O143++'Tucson Oracle'!O143</f>
        <v>457637</v>
      </c>
      <c r="P142" s="15">
        <f>Albuquerque!P143++'Tucson Oracle'!P143</f>
        <v>418023</v>
      </c>
      <c r="Q142" s="16">
        <f>Albuquerque!Q143++'Tucson Oracle'!Q143</f>
        <v>1455784</v>
      </c>
      <c r="R142" s="16">
        <f>Albuquerque!R143++'Tucson Oracle'!R143</f>
        <v>6263731.79</v>
      </c>
      <c r="T142" s="3"/>
      <c r="U142" s="17"/>
    </row>
    <row r="143" spans="1:21" x14ac:dyDescent="0.2">
      <c r="A143" s="1">
        <v>2020</v>
      </c>
      <c r="B143" s="68">
        <f>Albuquerque!B144++'Tucson Oracle'!B144</f>
        <v>485144</v>
      </c>
      <c r="C143" s="68">
        <f>Albuquerque!C144++'Tucson Oracle'!C144</f>
        <v>730125</v>
      </c>
      <c r="D143" s="68">
        <f>Albuquerque!D144++'Tucson Oracle'!D144</f>
        <v>434819</v>
      </c>
      <c r="E143" s="69">
        <f>Albuquerque!E144++'Tucson Oracle'!E144</f>
        <v>1650088</v>
      </c>
      <c r="F143" s="68">
        <f>Albuquerque!F144++'Tucson Oracle'!F144</f>
        <v>136541</v>
      </c>
      <c r="G143" s="68">
        <f>Albuquerque!G144++'Tucson Oracle'!G144</f>
        <v>232499</v>
      </c>
      <c r="H143" s="68">
        <f>Albuquerque!H144++'Tucson Oracle'!H144</f>
        <v>314031</v>
      </c>
      <c r="I143" s="69">
        <f>Albuquerque!I144++'Tucson Oracle'!I144</f>
        <v>683071</v>
      </c>
      <c r="J143" s="68">
        <f>Albuquerque!J144++'Tucson Oracle'!J144</f>
        <v>299760</v>
      </c>
      <c r="K143" s="68">
        <f>Albuquerque!K144++'Tucson Oracle'!K144</f>
        <v>290905</v>
      </c>
      <c r="L143" s="68">
        <f>Albuquerque!L144++'Tucson Oracle'!L144</f>
        <v>275242</v>
      </c>
      <c r="M143" s="69">
        <f>Albuquerque!M144++'Tucson Oracle'!M144</f>
        <v>865907</v>
      </c>
      <c r="N143" s="68">
        <f>Albuquerque!N144++'Tucson Oracle'!N144</f>
        <v>326773</v>
      </c>
      <c r="O143" s="68">
        <f>Albuquerque!O144++'Tucson Oracle'!O144</f>
        <v>278168</v>
      </c>
      <c r="P143" s="68">
        <f>Albuquerque!P144++'Tucson Oracle'!P144</f>
        <v>307940</v>
      </c>
      <c r="Q143" s="69">
        <f>Albuquerque!Q144++'Tucson Oracle'!Q144</f>
        <v>912881</v>
      </c>
      <c r="R143" s="69">
        <f>Albuquerque!R144++'Tucson Oracle'!R144</f>
        <v>4111947</v>
      </c>
      <c r="T143" s="102"/>
      <c r="U143" s="17"/>
    </row>
    <row r="144" spans="1:21" x14ac:dyDescent="0.2">
      <c r="A144" s="1">
        <v>2021</v>
      </c>
      <c r="B144" s="68">
        <f>Albuquerque!B145++'Tucson Oracle'!B145</f>
        <v>313042</v>
      </c>
      <c r="C144" s="68">
        <f>Albuquerque!C145++'Tucson Oracle'!C145</f>
        <v>336102</v>
      </c>
      <c r="D144" s="68">
        <f>Albuquerque!D145++'Tucson Oracle'!D145</f>
        <v>497224</v>
      </c>
      <c r="E144" s="69">
        <f>Albuquerque!E145++'Tucson Oracle'!E145</f>
        <v>1146368</v>
      </c>
      <c r="F144" s="68">
        <f>Albuquerque!F145++'Tucson Oracle'!F145</f>
        <v>530980</v>
      </c>
      <c r="G144" s="68">
        <f>Albuquerque!G145++'Tucson Oracle'!G145</f>
        <v>525635</v>
      </c>
      <c r="H144" s="68">
        <f>Albuquerque!H145++'Tucson Oracle'!H145</f>
        <v>518399</v>
      </c>
      <c r="I144" s="69">
        <f>Albuquerque!I145++'Tucson Oracle'!I145</f>
        <v>1575014</v>
      </c>
      <c r="J144" s="68">
        <f>Albuquerque!J145++'Tucson Oracle'!J145</f>
        <v>558246</v>
      </c>
      <c r="K144" s="68">
        <f>Albuquerque!K145++'Tucson Oracle'!K145</f>
        <v>513155</v>
      </c>
      <c r="L144" s="68">
        <f>Albuquerque!L145++'Tucson Oracle'!L145</f>
        <v>499072</v>
      </c>
      <c r="M144" s="69">
        <f>Albuquerque!M145++'Tucson Oracle'!M145</f>
        <v>1570473</v>
      </c>
      <c r="N144" s="68">
        <f>Albuquerque!N145++'Tucson Oracle'!N145</f>
        <v>656080</v>
      </c>
      <c r="O144" s="68">
        <f>Albuquerque!O145++'Tucson Oracle'!O145</f>
        <v>524097</v>
      </c>
      <c r="P144" s="68">
        <f>Albuquerque!P145++'Tucson Oracle'!P145</f>
        <v>516655.5</v>
      </c>
      <c r="Q144" s="69">
        <f>Albuquerque!Q145++'Tucson Oracle'!Q145</f>
        <v>1696832.5</v>
      </c>
      <c r="R144" s="69">
        <f>Albuquerque!R145++'Tucson Oracle'!R145</f>
        <v>5988687.5</v>
      </c>
      <c r="T144" s="102"/>
      <c r="U144" s="17"/>
    </row>
    <row r="145" spans="1:21" x14ac:dyDescent="0.2">
      <c r="A145" s="46">
        <v>2022</v>
      </c>
      <c r="B145" s="47">
        <f>Albuquerque!B146+'Tucson Oracle'!B146</f>
        <v>561807.39</v>
      </c>
      <c r="C145" s="47">
        <f>Albuquerque!C146+'Tucson Oracle'!C146</f>
        <v>721150.47</v>
      </c>
      <c r="D145" s="47">
        <f>Albuquerque!D146+'Tucson Oracle'!D146</f>
        <v>785840</v>
      </c>
      <c r="E145" s="48">
        <f t="shared" ref="E145" si="84">SUM(B145:D145)</f>
        <v>2068797.8599999999</v>
      </c>
      <c r="F145" s="47">
        <f>Albuquerque!F146+'Tucson Oracle'!F146</f>
        <v>633103.56000000006</v>
      </c>
      <c r="G145" s="47">
        <f>Albuquerque!G146+'Tucson Oracle'!G146</f>
        <v>600402</v>
      </c>
      <c r="H145" s="47">
        <f>Albuquerque!H146+'Tucson Oracle'!H146</f>
        <v>526431</v>
      </c>
      <c r="I145" s="48">
        <f t="shared" ref="I145" si="85">SUM(F145:H145)</f>
        <v>1759936.56</v>
      </c>
      <c r="J145" s="47">
        <f>Albuquerque!J146+'Tucson Oracle'!J146</f>
        <v>557021</v>
      </c>
      <c r="K145" s="47">
        <f>Albuquerque!K146+'Tucson Oracle'!K146</f>
        <v>516468.72</v>
      </c>
      <c r="L145" s="47">
        <f>Albuquerque!L146+'Tucson Oracle'!L146</f>
        <v>542364</v>
      </c>
      <c r="M145" s="48">
        <f t="shared" ref="M145" si="86">SUM(J145:L145)</f>
        <v>1615853.72</v>
      </c>
      <c r="N145" s="47">
        <f>Albuquerque!N146+'Tucson Oracle'!N146</f>
        <v>645788</v>
      </c>
      <c r="O145" s="132">
        <f>Albuquerque!O146+'Tucson Oracle'!O146</f>
        <v>498136</v>
      </c>
      <c r="P145" s="132">
        <f>Albuquerque!P146+'Tucson Oracle'!P146</f>
        <v>487243</v>
      </c>
      <c r="Q145" s="133">
        <f t="shared" ref="Q145" si="87">SUM(N145:P145)</f>
        <v>1631167</v>
      </c>
      <c r="R145" s="133">
        <f t="shared" ref="R145" si="88">SUM(E145+I145+M145+Q145)</f>
        <v>7075755.1399999997</v>
      </c>
      <c r="S145" s="68"/>
    </row>
    <row r="146" spans="1:21" x14ac:dyDescent="0.2">
      <c r="A146" s="40">
        <v>2023</v>
      </c>
      <c r="B146" s="139">
        <f>Albuquerque!B147+'Tucson Oracle'!B147</f>
        <v>610314</v>
      </c>
      <c r="C146" s="109">
        <f>Albuquerque!C147+'Tucson Oracle'!C147</f>
        <v>718000</v>
      </c>
      <c r="D146" s="109">
        <f>Albuquerque!D147+'Tucson Oracle'!D147</f>
        <v>801362</v>
      </c>
      <c r="E146" s="110">
        <f t="shared" ref="E146" si="89">SUM(B146:D146)</f>
        <v>2129676</v>
      </c>
      <c r="F146" s="109">
        <f>Albuquerque!F147+'Tucson Oracle'!F147</f>
        <v>636619</v>
      </c>
      <c r="G146" s="109">
        <f>Albuquerque!G147+'Tucson Oracle'!G147</f>
        <v>611122</v>
      </c>
      <c r="H146" s="109">
        <f>Albuquerque!H147+'Tucson Oracle'!H147</f>
        <v>566118</v>
      </c>
      <c r="I146" s="110">
        <f t="shared" ref="I146" si="90">SUM(F146:H146)</f>
        <v>1813859</v>
      </c>
      <c r="J146" s="109">
        <f>Albuquerque!J147+'Tucson Oracle'!J147</f>
        <v>585250</v>
      </c>
      <c r="K146" s="109">
        <f>Albuquerque!K147+'Tucson Oracle'!K147</f>
        <v>532981</v>
      </c>
      <c r="L146" s="109">
        <f>Albuquerque!L147+'Tucson Oracle'!L147</f>
        <v>545275</v>
      </c>
      <c r="M146" s="110">
        <f t="shared" ref="M146" si="91">SUM(J146:L146)</f>
        <v>1663506</v>
      </c>
      <c r="N146" s="109">
        <f>Albuquerque!N147+'Tucson Oracle'!N147</f>
        <v>660000</v>
      </c>
      <c r="O146" s="109">
        <f>Albuquerque!O147+'Tucson Oracle'!O147</f>
        <v>515905</v>
      </c>
      <c r="P146" s="109">
        <f>Albuquerque!P147+'Tucson Oracle'!P147</f>
        <v>527030</v>
      </c>
      <c r="Q146" s="110">
        <f t="shared" ref="Q146" si="92">SUM(N146:P146)</f>
        <v>1702935</v>
      </c>
      <c r="R146" s="110">
        <f t="shared" ref="R146" si="93">SUM(E146+I146+M146+Q146)</f>
        <v>7309976</v>
      </c>
      <c r="S146" s="68"/>
    </row>
    <row r="147" spans="1:21" x14ac:dyDescent="0.2">
      <c r="B147" s="15"/>
      <c r="C147" s="15"/>
      <c r="D147" s="15"/>
      <c r="E147" s="16"/>
      <c r="F147" s="15"/>
      <c r="G147" s="15"/>
      <c r="H147" s="15"/>
      <c r="I147" s="16"/>
      <c r="J147" s="15"/>
      <c r="K147" s="15"/>
      <c r="L147" s="15"/>
      <c r="M147" s="16"/>
      <c r="N147" s="15"/>
      <c r="O147" s="15"/>
      <c r="P147" s="15"/>
      <c r="Q147" s="16"/>
      <c r="R147" s="16"/>
      <c r="T147" s="3"/>
      <c r="U147" s="17"/>
    </row>
    <row r="148" spans="1:21" x14ac:dyDescent="0.2">
      <c r="A148" s="59" t="s">
        <v>3</v>
      </c>
      <c r="B148" s="15"/>
      <c r="C148" s="15"/>
      <c r="D148" s="15"/>
      <c r="E148" s="16"/>
      <c r="F148" s="15"/>
      <c r="G148" s="15"/>
      <c r="H148" s="15"/>
      <c r="I148" s="16"/>
      <c r="J148" s="15"/>
      <c r="K148" s="15"/>
      <c r="L148" s="15"/>
      <c r="M148" s="16"/>
      <c r="N148" s="15"/>
      <c r="O148" s="15"/>
      <c r="P148" s="15"/>
      <c r="Q148" s="16"/>
      <c r="R148" s="16"/>
      <c r="T148" s="3"/>
    </row>
    <row r="149" spans="1:21" x14ac:dyDescent="0.2">
      <c r="A149" s="1">
        <v>2002</v>
      </c>
      <c r="B149" s="15">
        <f>Albuquerque!B150+'Tucson Oracle'!B150</f>
        <v>170757.36</v>
      </c>
      <c r="C149" s="15">
        <f>Albuquerque!C150+'Tucson Oracle'!C150</f>
        <v>277219</v>
      </c>
      <c r="D149" s="15">
        <f>Albuquerque!D150+'Tucson Oracle'!D150</f>
        <v>281942</v>
      </c>
      <c r="E149" s="16">
        <f>Albuquerque!E150+'Tucson Oracle'!E150</f>
        <v>729918.36</v>
      </c>
      <c r="F149" s="15">
        <f>Albuquerque!F150+'Tucson Oracle'!F150</f>
        <v>160147</v>
      </c>
      <c r="G149" s="15">
        <f>Albuquerque!G150+'Tucson Oracle'!G150</f>
        <v>135962</v>
      </c>
      <c r="H149" s="15">
        <f>Albuquerque!H150+'Tucson Oracle'!H150</f>
        <v>159658</v>
      </c>
      <c r="I149" s="16">
        <f>Albuquerque!I150+'Tucson Oracle'!I150</f>
        <v>455767</v>
      </c>
      <c r="J149" s="15">
        <f>Albuquerque!J150+'Tucson Oracle'!J150</f>
        <v>37978</v>
      </c>
      <c r="K149" s="15">
        <f>Albuquerque!K150+'Tucson Oracle'!K150</f>
        <v>69753</v>
      </c>
      <c r="L149" s="15">
        <f>Albuquerque!L150+'Tucson Oracle'!L150</f>
        <v>58291</v>
      </c>
      <c r="M149" s="16">
        <f>Albuquerque!M150+'Tucson Oracle'!M150</f>
        <v>166022</v>
      </c>
      <c r="N149" s="15">
        <f>Albuquerque!N150+'Tucson Oracle'!N150</f>
        <v>108030</v>
      </c>
      <c r="O149" s="15">
        <f>Albuquerque!O150+'Tucson Oracle'!O150</f>
        <v>110111</v>
      </c>
      <c r="P149" s="15">
        <f>Albuquerque!P150+'Tucson Oracle'!P150</f>
        <v>108363</v>
      </c>
      <c r="Q149" s="16">
        <f>Albuquerque!Q150+'Tucson Oracle'!Q150</f>
        <v>326504</v>
      </c>
      <c r="R149" s="16">
        <f>Albuquerque!R150+'Tucson Oracle'!R150</f>
        <v>1678211.3599999999</v>
      </c>
      <c r="T149" s="3"/>
      <c r="U149" s="17"/>
    </row>
    <row r="150" spans="1:21" x14ac:dyDescent="0.2">
      <c r="A150" s="1">
        <v>2003</v>
      </c>
      <c r="B150" s="15">
        <f>Albuquerque!B151+'Tucson Oracle'!B151</f>
        <v>97255</v>
      </c>
      <c r="C150" s="15">
        <f>Albuquerque!C151+'Tucson Oracle'!C151</f>
        <v>242152</v>
      </c>
      <c r="D150" s="15">
        <f>Albuquerque!D151+'Tucson Oracle'!D151</f>
        <v>232534</v>
      </c>
      <c r="E150" s="16">
        <f>Albuquerque!E151+'Tucson Oracle'!E151</f>
        <v>571941</v>
      </c>
      <c r="F150" s="15">
        <f>Albuquerque!F151+'Tucson Oracle'!F151</f>
        <v>137140</v>
      </c>
      <c r="G150" s="15">
        <f>Albuquerque!G151+'Tucson Oracle'!G151</f>
        <v>134100</v>
      </c>
      <c r="H150" s="15">
        <f>Albuquerque!H151+'Tucson Oracle'!H151</f>
        <v>87793</v>
      </c>
      <c r="I150" s="16">
        <f>Albuquerque!I151+'Tucson Oracle'!I151</f>
        <v>359033</v>
      </c>
      <c r="J150" s="15">
        <f>Albuquerque!J151+'Tucson Oracle'!J151</f>
        <v>69806</v>
      </c>
      <c r="K150" s="15">
        <f>Albuquerque!K151+'Tucson Oracle'!K151</f>
        <v>67104</v>
      </c>
      <c r="L150" s="15">
        <f>Albuquerque!L151+'Tucson Oracle'!L151</f>
        <v>46176</v>
      </c>
      <c r="M150" s="16">
        <f>Albuquerque!M151+'Tucson Oracle'!M151</f>
        <v>183086</v>
      </c>
      <c r="N150" s="15">
        <f>Albuquerque!N151+'Tucson Oracle'!N151</f>
        <v>169981</v>
      </c>
      <c r="O150" s="15">
        <f>Albuquerque!O151+'Tucson Oracle'!O151</f>
        <v>131340</v>
      </c>
      <c r="P150" s="15">
        <f>Albuquerque!P151+'Tucson Oracle'!P151</f>
        <v>102259</v>
      </c>
      <c r="Q150" s="16">
        <f>Albuquerque!Q151+'Tucson Oracle'!Q151</f>
        <v>403580</v>
      </c>
      <c r="R150" s="16">
        <f>Albuquerque!R151+'Tucson Oracle'!R151</f>
        <v>1517640</v>
      </c>
      <c r="T150" s="3"/>
      <c r="U150" s="17"/>
    </row>
    <row r="151" spans="1:21" x14ac:dyDescent="0.2">
      <c r="A151" s="1">
        <v>2004</v>
      </c>
      <c r="B151" s="15">
        <f>Albuquerque!B152+'Tucson Oracle'!B152</f>
        <v>93874</v>
      </c>
      <c r="C151" s="15">
        <f>Albuquerque!C152+'Tucson Oracle'!C152</f>
        <v>281451</v>
      </c>
      <c r="D151" s="15">
        <f>Albuquerque!D152+'Tucson Oracle'!D152</f>
        <v>256731</v>
      </c>
      <c r="E151" s="16">
        <f>Albuquerque!E152+'Tucson Oracle'!E152</f>
        <v>632056</v>
      </c>
      <c r="F151" s="15">
        <f>Albuquerque!F152+'Tucson Oracle'!F152</f>
        <v>152557</v>
      </c>
      <c r="G151" s="15">
        <f>Albuquerque!G152+'Tucson Oracle'!G152</f>
        <v>158294</v>
      </c>
      <c r="H151" s="15">
        <f>Albuquerque!H152+'Tucson Oracle'!H152</f>
        <v>91708</v>
      </c>
      <c r="I151" s="16">
        <f>Albuquerque!I152+'Tucson Oracle'!I152</f>
        <v>402559</v>
      </c>
      <c r="J151" s="15">
        <f>Albuquerque!J152+'Tucson Oracle'!J152</f>
        <v>51778</v>
      </c>
      <c r="K151" s="15">
        <f>Albuquerque!K152+'Tucson Oracle'!K152</f>
        <v>44483</v>
      </c>
      <c r="L151" s="15">
        <f>Albuquerque!L152+'Tucson Oracle'!L152</f>
        <v>52541</v>
      </c>
      <c r="M151" s="16">
        <f>Albuquerque!M152+'Tucson Oracle'!M152</f>
        <v>148802</v>
      </c>
      <c r="N151" s="15">
        <f>Albuquerque!N152+'Tucson Oracle'!N152</f>
        <v>79247</v>
      </c>
      <c r="O151" s="15">
        <f>Albuquerque!O152+'Tucson Oracle'!O152</f>
        <v>164511.66</v>
      </c>
      <c r="P151" s="15">
        <f>Albuquerque!P152+'Tucson Oracle'!P152</f>
        <v>127184</v>
      </c>
      <c r="Q151" s="16">
        <f>Albuquerque!Q152+'Tucson Oracle'!Q152</f>
        <v>370942.66000000003</v>
      </c>
      <c r="R151" s="16">
        <f>Albuquerque!R152+'Tucson Oracle'!R152</f>
        <v>1554359.6600000001</v>
      </c>
      <c r="T151" s="3"/>
      <c r="U151" s="17"/>
    </row>
    <row r="152" spans="1:21" x14ac:dyDescent="0.2">
      <c r="A152" s="1">
        <v>2005</v>
      </c>
      <c r="B152" s="15">
        <f>Albuquerque!B153+'Tucson Oracle'!B153</f>
        <v>104337</v>
      </c>
      <c r="C152" s="15">
        <f>Albuquerque!C153+'Tucson Oracle'!C153</f>
        <v>263607</v>
      </c>
      <c r="D152" s="15">
        <f>Albuquerque!D153+'Tucson Oracle'!D153</f>
        <v>282227</v>
      </c>
      <c r="E152" s="16">
        <f>Albuquerque!E153+'Tucson Oracle'!E153</f>
        <v>650171</v>
      </c>
      <c r="F152" s="15">
        <f>Albuquerque!F153+'Tucson Oracle'!F153</f>
        <v>143997</v>
      </c>
      <c r="G152" s="15">
        <f>Albuquerque!G153+'Tucson Oracle'!G153</f>
        <v>136498</v>
      </c>
      <c r="H152" s="15">
        <f>Albuquerque!H153+'Tucson Oracle'!H153</f>
        <v>131125</v>
      </c>
      <c r="I152" s="16">
        <f>Albuquerque!I153+'Tucson Oracle'!I153</f>
        <v>411620</v>
      </c>
      <c r="J152" s="15">
        <f>Albuquerque!J153+'Tucson Oracle'!J153</f>
        <v>91664</v>
      </c>
      <c r="K152" s="15">
        <f>Albuquerque!K153+'Tucson Oracle'!K153</f>
        <v>42556</v>
      </c>
      <c r="L152" s="15">
        <f>Albuquerque!L153+'Tucson Oracle'!L153</f>
        <v>63354</v>
      </c>
      <c r="M152" s="16">
        <f>Albuquerque!M153+'Tucson Oracle'!M153</f>
        <v>197574</v>
      </c>
      <c r="N152" s="15">
        <f>Albuquerque!N153+'Tucson Oracle'!N153</f>
        <v>152468</v>
      </c>
      <c r="O152" s="15">
        <f>Albuquerque!O153+'Tucson Oracle'!O153</f>
        <v>104665</v>
      </c>
      <c r="P152" s="15">
        <f>Albuquerque!P153+'Tucson Oracle'!P153</f>
        <v>42629</v>
      </c>
      <c r="Q152" s="16">
        <f>Albuquerque!Q153+'Tucson Oracle'!Q153</f>
        <v>299762</v>
      </c>
      <c r="R152" s="16">
        <f>Albuquerque!R153+'Tucson Oracle'!R153</f>
        <v>1559127</v>
      </c>
      <c r="T152" s="3"/>
      <c r="U152" s="17"/>
    </row>
    <row r="153" spans="1:21" x14ac:dyDescent="0.2">
      <c r="A153" s="1">
        <v>2006</v>
      </c>
      <c r="B153" s="15">
        <f>Albuquerque!B154+'Tucson Oracle'!B154</f>
        <v>99685</v>
      </c>
      <c r="C153" s="15">
        <f>Albuquerque!C154+'Tucson Oracle'!C154</f>
        <v>224613</v>
      </c>
      <c r="D153" s="15">
        <f>Albuquerque!D154+'Tucson Oracle'!D154</f>
        <v>255570</v>
      </c>
      <c r="E153" s="16">
        <f>Albuquerque!E154+'Tucson Oracle'!E154</f>
        <v>579868</v>
      </c>
      <c r="F153" s="15">
        <f>Albuquerque!F154+'Tucson Oracle'!F154</f>
        <v>175573</v>
      </c>
      <c r="G153" s="15">
        <f>Albuquerque!G154+'Tucson Oracle'!G154</f>
        <v>146367</v>
      </c>
      <c r="H153" s="15">
        <f>Albuquerque!H154+'Tucson Oracle'!H154</f>
        <v>61892</v>
      </c>
      <c r="I153" s="16">
        <f>Albuquerque!I154+'Tucson Oracle'!I154</f>
        <v>383832</v>
      </c>
      <c r="J153" s="15">
        <f>Albuquerque!J154+'Tucson Oracle'!J154</f>
        <v>50930</v>
      </c>
      <c r="K153" s="15">
        <f>Albuquerque!K154+'Tucson Oracle'!K154</f>
        <v>92367</v>
      </c>
      <c r="L153" s="15">
        <f>Albuquerque!L154+'Tucson Oracle'!L154</f>
        <v>90187</v>
      </c>
      <c r="M153" s="16">
        <f>Albuquerque!M154+'Tucson Oracle'!M154</f>
        <v>233484</v>
      </c>
      <c r="N153" s="15">
        <f>Albuquerque!N154+'Tucson Oracle'!N154</f>
        <v>125153</v>
      </c>
      <c r="O153" s="15">
        <f>Albuquerque!O154+'Tucson Oracle'!O154</f>
        <v>152155</v>
      </c>
      <c r="P153" s="15">
        <f>Albuquerque!P154+'Tucson Oracle'!P154</f>
        <v>118708</v>
      </c>
      <c r="Q153" s="16">
        <f>Albuquerque!Q154+'Tucson Oracle'!Q154</f>
        <v>396016</v>
      </c>
      <c r="R153" s="16">
        <f>Albuquerque!R154+'Tucson Oracle'!R154</f>
        <v>1593200</v>
      </c>
      <c r="T153" s="3"/>
      <c r="U153" s="17"/>
    </row>
    <row r="154" spans="1:21" x14ac:dyDescent="0.2">
      <c r="A154" s="1">
        <v>2007</v>
      </c>
      <c r="B154" s="15">
        <f>Albuquerque!B155+'Tucson Oracle'!B155</f>
        <v>94226</v>
      </c>
      <c r="C154" s="15">
        <f>Albuquerque!C155+'Tucson Oracle'!C155</f>
        <v>325237</v>
      </c>
      <c r="D154" s="15">
        <f>Albuquerque!D155+'Tucson Oracle'!D155</f>
        <v>307680</v>
      </c>
      <c r="E154" s="16">
        <f>Albuquerque!E155+'Tucson Oracle'!E155</f>
        <v>727143</v>
      </c>
      <c r="F154" s="15">
        <f>Albuquerque!F155+'Tucson Oracle'!F155</f>
        <v>183850</v>
      </c>
      <c r="G154" s="15">
        <f>Albuquerque!G155+'Tucson Oracle'!G155</f>
        <v>136329</v>
      </c>
      <c r="H154" s="15">
        <f>Albuquerque!H155+'Tucson Oracle'!H155</f>
        <v>88030</v>
      </c>
      <c r="I154" s="16">
        <f>Albuquerque!I155+'Tucson Oracle'!I155</f>
        <v>408209</v>
      </c>
      <c r="J154" s="15">
        <f>Albuquerque!J155+'Tucson Oracle'!J155</f>
        <v>104119</v>
      </c>
      <c r="K154" s="15">
        <f>Albuquerque!K155+'Tucson Oracle'!K155</f>
        <v>61659</v>
      </c>
      <c r="L154" s="15">
        <f>Albuquerque!L155+'Tucson Oracle'!L155</f>
        <v>134266</v>
      </c>
      <c r="M154" s="16">
        <f>Albuquerque!M155+'Tucson Oracle'!M155</f>
        <v>300044</v>
      </c>
      <c r="N154" s="15">
        <f>Albuquerque!N155+'Tucson Oracle'!N155</f>
        <v>207038</v>
      </c>
      <c r="O154" s="15">
        <f>Albuquerque!O155+'Tucson Oracle'!O155</f>
        <v>190021</v>
      </c>
      <c r="P154" s="15">
        <f>Albuquerque!P155+'Tucson Oracle'!P155</f>
        <v>97122</v>
      </c>
      <c r="Q154" s="16">
        <f>Albuquerque!Q155+'Tucson Oracle'!Q155</f>
        <v>494181</v>
      </c>
      <c r="R154" s="16">
        <f>Albuquerque!R155+'Tucson Oracle'!R155</f>
        <v>1929577</v>
      </c>
      <c r="T154" s="3"/>
      <c r="U154" s="17"/>
    </row>
    <row r="155" spans="1:21" x14ac:dyDescent="0.2">
      <c r="A155" s="1">
        <v>2008</v>
      </c>
      <c r="B155" s="15">
        <f>Albuquerque!B156+'Tucson Oracle'!B156</f>
        <v>58570.240000000005</v>
      </c>
      <c r="C155" s="15">
        <f>Albuquerque!C156+'Tucson Oracle'!C156</f>
        <v>403371.38</v>
      </c>
      <c r="D155" s="15">
        <f>Albuquerque!D156+'Tucson Oracle'!D156</f>
        <v>338895.5</v>
      </c>
      <c r="E155" s="16">
        <f>Albuquerque!E156+'Tucson Oracle'!E156</f>
        <v>800837.12000000011</v>
      </c>
      <c r="F155" s="15">
        <f>Albuquerque!F156+'Tucson Oracle'!F156</f>
        <v>111024.46000000002</v>
      </c>
      <c r="G155" s="15">
        <f>Albuquerque!G156+'Tucson Oracle'!G156</f>
        <v>125695.24000000006</v>
      </c>
      <c r="H155" s="15">
        <f>Albuquerque!H156+'Tucson Oracle'!H156</f>
        <v>120042.21999999991</v>
      </c>
      <c r="I155" s="16">
        <f>Albuquerque!I156+'Tucson Oracle'!I156</f>
        <v>356761.92</v>
      </c>
      <c r="J155" s="15">
        <f>Albuquerque!J156+'Tucson Oracle'!J156</f>
        <v>102308.45000000007</v>
      </c>
      <c r="K155" s="15">
        <f>Albuquerque!K156+'Tucson Oracle'!K156</f>
        <v>104131.35999999994</v>
      </c>
      <c r="L155" s="15">
        <f>Albuquerque!L156+'Tucson Oracle'!L156</f>
        <v>89933.560000000041</v>
      </c>
      <c r="M155" s="16">
        <f>Albuquerque!M156+'Tucson Oracle'!M156</f>
        <v>296373.37</v>
      </c>
      <c r="N155" s="15">
        <f>Albuquerque!N156+'Tucson Oracle'!N156</f>
        <v>187643.92000000004</v>
      </c>
      <c r="O155" s="15">
        <f>Albuquerque!O156+'Tucson Oracle'!O156</f>
        <v>122745.82999999994</v>
      </c>
      <c r="P155" s="15">
        <f>Albuquerque!P156+'Tucson Oracle'!P156</f>
        <v>107494.14000000004</v>
      </c>
      <c r="Q155" s="16">
        <f>Albuquerque!Q156+'Tucson Oracle'!Q156</f>
        <v>417883.89</v>
      </c>
      <c r="R155" s="16">
        <f>Albuquerque!R156+'Tucson Oracle'!R156</f>
        <v>1871856.3000000003</v>
      </c>
      <c r="T155" s="3"/>
      <c r="U155" s="17"/>
    </row>
    <row r="156" spans="1:21" x14ac:dyDescent="0.2">
      <c r="A156" s="1">
        <v>2009</v>
      </c>
      <c r="B156" s="15">
        <f>Albuquerque!B157+'Tucson Oracle'!B157</f>
        <v>96849.899999999834</v>
      </c>
      <c r="C156" s="15">
        <f>Albuquerque!C157+'Tucson Oracle'!C157</f>
        <v>225644</v>
      </c>
      <c r="D156" s="15">
        <f>Albuquerque!D157+'Tucson Oracle'!D157</f>
        <v>228045.71</v>
      </c>
      <c r="E156" s="16">
        <f>Albuquerque!E157+'Tucson Oracle'!E157</f>
        <v>550539.60999999987</v>
      </c>
      <c r="F156" s="15">
        <f>Albuquerque!F157+'Tucson Oracle'!F157</f>
        <v>113965.87</v>
      </c>
      <c r="G156" s="15">
        <f>Albuquerque!G157+'Tucson Oracle'!G157</f>
        <v>125033.53</v>
      </c>
      <c r="H156" s="15">
        <f>Albuquerque!H157+'Tucson Oracle'!H157</f>
        <v>96832.610000000146</v>
      </c>
      <c r="I156" s="16">
        <f>Albuquerque!I157+'Tucson Oracle'!I157</f>
        <v>335832.01000000013</v>
      </c>
      <c r="J156" s="15">
        <f>Albuquerque!J157+'Tucson Oracle'!J157</f>
        <v>55138.660000000011</v>
      </c>
      <c r="K156" s="15">
        <f>Albuquerque!K157+'Tucson Oracle'!K157</f>
        <v>71798.410000000076</v>
      </c>
      <c r="L156" s="15">
        <f>Albuquerque!L157+'Tucson Oracle'!L157</f>
        <v>49012.44000000009</v>
      </c>
      <c r="M156" s="16">
        <f>Albuquerque!M157+'Tucson Oracle'!M157</f>
        <v>175949.51000000018</v>
      </c>
      <c r="N156" s="15">
        <f>Albuquerque!N157+'Tucson Oracle'!N157</f>
        <v>154630.16999999998</v>
      </c>
      <c r="O156" s="15">
        <f>Albuquerque!O157+'Tucson Oracle'!O157</f>
        <v>85250.44</v>
      </c>
      <c r="P156" s="15">
        <f>Albuquerque!P157+'Tucson Oracle'!P157</f>
        <v>115511</v>
      </c>
      <c r="Q156" s="16">
        <f>Albuquerque!Q157+'Tucson Oracle'!Q157</f>
        <v>355391.61</v>
      </c>
      <c r="R156" s="16">
        <f>Albuquerque!R157+'Tucson Oracle'!R157</f>
        <v>1417712.74</v>
      </c>
      <c r="T156" s="3"/>
      <c r="U156" s="17"/>
    </row>
    <row r="157" spans="1:21" x14ac:dyDescent="0.2">
      <c r="A157" s="1">
        <v>2010</v>
      </c>
      <c r="B157" s="15">
        <f>Albuquerque!B158+'Tucson Oracle'!B158</f>
        <v>40885</v>
      </c>
      <c r="C157" s="15">
        <f>Albuquerque!C158+'Tucson Oracle'!C158</f>
        <v>214609</v>
      </c>
      <c r="D157" s="15">
        <f>Albuquerque!D158+'Tucson Oracle'!D158</f>
        <v>234660</v>
      </c>
      <c r="E157" s="16">
        <f>Albuquerque!E158+'Tucson Oracle'!E158</f>
        <v>490154</v>
      </c>
      <c r="F157" s="15">
        <f>Albuquerque!F158+'Tucson Oracle'!F158</f>
        <v>120991</v>
      </c>
      <c r="G157" s="15">
        <f>Albuquerque!G158+'Tucson Oracle'!G158</f>
        <v>109738</v>
      </c>
      <c r="H157" s="15">
        <f>Albuquerque!H158+'Tucson Oracle'!H158</f>
        <v>81330</v>
      </c>
      <c r="I157" s="16">
        <f>Albuquerque!I158+'Tucson Oracle'!I158</f>
        <v>312059</v>
      </c>
      <c r="J157" s="15">
        <f>Albuquerque!J158+'Tucson Oracle'!J158</f>
        <v>99695</v>
      </c>
      <c r="K157" s="15">
        <f>Albuquerque!K158+'Tucson Oracle'!K158</f>
        <v>75353</v>
      </c>
      <c r="L157" s="15">
        <f>Albuquerque!L158+'Tucson Oracle'!L158</f>
        <v>105589</v>
      </c>
      <c r="M157" s="16">
        <f>Albuquerque!M158+'Tucson Oracle'!M158</f>
        <v>280637</v>
      </c>
      <c r="N157" s="15">
        <f>Albuquerque!N158+'Tucson Oracle'!N158</f>
        <v>152519</v>
      </c>
      <c r="O157" s="15">
        <f>Albuquerque!O158+'Tucson Oracle'!O158</f>
        <v>98931</v>
      </c>
      <c r="P157" s="15">
        <f>Albuquerque!P158+'Tucson Oracle'!P158</f>
        <v>100490</v>
      </c>
      <c r="Q157" s="16">
        <f>Albuquerque!Q158+'Tucson Oracle'!Q158</f>
        <v>351940</v>
      </c>
      <c r="R157" s="16">
        <f>Albuquerque!R158+'Tucson Oracle'!R158</f>
        <v>1434790</v>
      </c>
      <c r="T157" s="3"/>
      <c r="U157" s="17"/>
    </row>
    <row r="158" spans="1:21" x14ac:dyDescent="0.2">
      <c r="A158" s="1">
        <v>2011</v>
      </c>
      <c r="B158" s="15">
        <f>Albuquerque!B159+'Tucson Oracle'!B159</f>
        <v>117059</v>
      </c>
      <c r="C158" s="15">
        <f>Albuquerque!C159+'Tucson Oracle'!C159</f>
        <v>220645</v>
      </c>
      <c r="D158" s="15">
        <f>Albuquerque!D159+'Tucson Oracle'!D159</f>
        <v>235294</v>
      </c>
      <c r="E158" s="16">
        <f>Albuquerque!E159+'Tucson Oracle'!E159</f>
        <v>572998</v>
      </c>
      <c r="F158" s="15">
        <f>Albuquerque!F159+'Tucson Oracle'!F159</f>
        <v>154229</v>
      </c>
      <c r="G158" s="15">
        <f>Albuquerque!G159+'Tucson Oracle'!G159</f>
        <v>131907</v>
      </c>
      <c r="H158" s="15">
        <f>Albuquerque!H159+'Tucson Oracle'!H159</f>
        <v>102687</v>
      </c>
      <c r="I158" s="16">
        <f>Albuquerque!I159+'Tucson Oracle'!I159</f>
        <v>388823</v>
      </c>
      <c r="J158" s="15">
        <f>Albuquerque!J159+'Tucson Oracle'!J159</f>
        <v>132056</v>
      </c>
      <c r="K158" s="15">
        <f>Albuquerque!K159+'Tucson Oracle'!K159</f>
        <v>99129</v>
      </c>
      <c r="L158" s="15">
        <f>Albuquerque!L159+'Tucson Oracle'!L159</f>
        <v>116842</v>
      </c>
      <c r="M158" s="16">
        <f>Albuquerque!M159+'Tucson Oracle'!M159</f>
        <v>348027</v>
      </c>
      <c r="N158" s="15">
        <f>Albuquerque!N159+'Tucson Oracle'!N159</f>
        <v>149846</v>
      </c>
      <c r="O158" s="15">
        <f>Albuquerque!O159+'Tucson Oracle'!O159</f>
        <v>157494</v>
      </c>
      <c r="P158" s="15">
        <f>Albuquerque!P159+'Tucson Oracle'!P159</f>
        <v>114998</v>
      </c>
      <c r="Q158" s="16">
        <f>Albuquerque!Q159+'Tucson Oracle'!Q159</f>
        <v>422338</v>
      </c>
      <c r="R158" s="16">
        <f>Albuquerque!R159+'Tucson Oracle'!R159</f>
        <v>1732186</v>
      </c>
      <c r="T158" s="3"/>
      <c r="U158" s="17"/>
    </row>
    <row r="159" spans="1:21" x14ac:dyDescent="0.2">
      <c r="A159" s="1">
        <v>2012</v>
      </c>
      <c r="B159" s="15">
        <f>Albuquerque!B160+'Tucson Oracle'!B160</f>
        <v>118374</v>
      </c>
      <c r="C159" s="15">
        <f>Albuquerque!C160+'Tucson Oracle'!C160</f>
        <v>247780</v>
      </c>
      <c r="D159" s="15">
        <f>Albuquerque!D160+'Tucson Oracle'!D160</f>
        <v>290695</v>
      </c>
      <c r="E159" s="16">
        <f>Albuquerque!E160+'Tucson Oracle'!E160</f>
        <v>656849</v>
      </c>
      <c r="F159" s="15">
        <f>Albuquerque!F160+'Tucson Oracle'!F160</f>
        <v>123866</v>
      </c>
      <c r="G159" s="15">
        <f>Albuquerque!G160+'Tucson Oracle'!G160</f>
        <v>121201</v>
      </c>
      <c r="H159" s="15">
        <f>Albuquerque!H160+'Tucson Oracle'!H160</f>
        <v>94141</v>
      </c>
      <c r="I159" s="16">
        <f>Albuquerque!I160+'Tucson Oracle'!I160</f>
        <v>339208</v>
      </c>
      <c r="J159" s="15">
        <f>Albuquerque!J160+'Tucson Oracle'!J160</f>
        <v>79640</v>
      </c>
      <c r="K159" s="15">
        <f>Albuquerque!K160+'Tucson Oracle'!K160</f>
        <v>120381</v>
      </c>
      <c r="L159" s="15">
        <f>Albuquerque!L160+'Tucson Oracle'!L160</f>
        <v>79425</v>
      </c>
      <c r="M159" s="16">
        <f>Albuquerque!M160+'Tucson Oracle'!M160</f>
        <v>279446</v>
      </c>
      <c r="N159" s="15">
        <f>Albuquerque!N160+'Tucson Oracle'!N160</f>
        <v>146308</v>
      </c>
      <c r="O159" s="15">
        <f>Albuquerque!O160+'Tucson Oracle'!O160</f>
        <v>120198</v>
      </c>
      <c r="P159" s="15">
        <f>Albuquerque!P160+'Tucson Oracle'!P160</f>
        <v>128356</v>
      </c>
      <c r="Q159" s="16">
        <f>Albuquerque!Q160+'Tucson Oracle'!Q160</f>
        <v>394862</v>
      </c>
      <c r="R159" s="16">
        <f>Albuquerque!R160+'Tucson Oracle'!R160</f>
        <v>1670365</v>
      </c>
      <c r="T159" s="3"/>
      <c r="U159" s="17"/>
    </row>
    <row r="160" spans="1:21" x14ac:dyDescent="0.2">
      <c r="A160" s="1">
        <v>2013</v>
      </c>
      <c r="B160" s="15">
        <f>Albuquerque!B161+'Tucson Oracle'!B161</f>
        <v>168665</v>
      </c>
      <c r="C160" s="15">
        <f>Albuquerque!C161+'Tucson Oracle'!C161</f>
        <v>263021</v>
      </c>
      <c r="D160" s="15">
        <f>Albuquerque!D161+'Tucson Oracle'!D161</f>
        <v>228951</v>
      </c>
      <c r="E160" s="16">
        <f>Albuquerque!E161+'Tucson Oracle'!E161</f>
        <v>660637</v>
      </c>
      <c r="F160" s="15">
        <f>Albuquerque!F161+'Tucson Oracle'!F161</f>
        <v>192631</v>
      </c>
      <c r="G160" s="15">
        <f>Albuquerque!G161+'Tucson Oracle'!G161</f>
        <v>143156</v>
      </c>
      <c r="H160" s="15">
        <f>Albuquerque!H161+'Tucson Oracle'!H161</f>
        <v>111052</v>
      </c>
      <c r="I160" s="16">
        <f>Albuquerque!I161+'Tucson Oracle'!I161</f>
        <v>446839</v>
      </c>
      <c r="J160" s="15">
        <f>Albuquerque!J161+'Tucson Oracle'!J161</f>
        <v>119190</v>
      </c>
      <c r="K160" s="15">
        <f>Albuquerque!K161+'Tucson Oracle'!K161</f>
        <v>126875</v>
      </c>
      <c r="L160" s="15">
        <f>Albuquerque!L161+'Tucson Oracle'!L161</f>
        <v>70352</v>
      </c>
      <c r="M160" s="16">
        <f>Albuquerque!M161+'Tucson Oracle'!M161</f>
        <v>316417</v>
      </c>
      <c r="N160" s="15">
        <f>Albuquerque!N161+'Tucson Oracle'!N161</f>
        <v>146376</v>
      </c>
      <c r="O160" s="15">
        <f>Albuquerque!O161+'Tucson Oracle'!O161</f>
        <v>150539</v>
      </c>
      <c r="P160" s="15">
        <f>Albuquerque!P161+'Tucson Oracle'!P161</f>
        <v>130364</v>
      </c>
      <c r="Q160" s="16">
        <f>Albuquerque!Q161+'Tucson Oracle'!Q161</f>
        <v>427279</v>
      </c>
      <c r="R160" s="16">
        <f>Albuquerque!R161+'Tucson Oracle'!R161</f>
        <v>1851172</v>
      </c>
      <c r="S160" s="18"/>
      <c r="T160" s="3"/>
      <c r="U160" s="17"/>
    </row>
    <row r="161" spans="1:21" x14ac:dyDescent="0.2">
      <c r="A161" s="1">
        <v>2014</v>
      </c>
      <c r="B161" s="15">
        <f>Albuquerque!B162+'Tucson Oracle'!B162</f>
        <v>164523</v>
      </c>
      <c r="C161" s="15">
        <f>Albuquerque!C162+'Tucson Oracle'!C162</f>
        <v>231417</v>
      </c>
      <c r="D161" s="15">
        <f>Albuquerque!D162+'Tucson Oracle'!D162</f>
        <v>210874</v>
      </c>
      <c r="E161" s="16">
        <f>Albuquerque!E162+'Tucson Oracle'!E162</f>
        <v>606814</v>
      </c>
      <c r="F161" s="15">
        <f>Albuquerque!F162+'Tucson Oracle'!F162</f>
        <v>151097</v>
      </c>
      <c r="G161" s="15">
        <f>Albuquerque!G162+'Tucson Oracle'!G162</f>
        <v>141983</v>
      </c>
      <c r="H161" s="15">
        <f>Albuquerque!H162+'Tucson Oracle'!H162</f>
        <v>99626</v>
      </c>
      <c r="I161" s="16">
        <f>Albuquerque!I162+'Tucson Oracle'!I162</f>
        <v>392706</v>
      </c>
      <c r="J161" s="15">
        <f>Albuquerque!J162+'Tucson Oracle'!J162</f>
        <v>139416</v>
      </c>
      <c r="K161" s="15">
        <f>Albuquerque!K162+'Tucson Oracle'!K162</f>
        <v>105402</v>
      </c>
      <c r="L161" s="15">
        <f>Albuquerque!L162+'Tucson Oracle'!L162</f>
        <v>76455</v>
      </c>
      <c r="M161" s="16">
        <f>Albuquerque!M162+'Tucson Oracle'!M162</f>
        <v>321273</v>
      </c>
      <c r="N161" s="15">
        <f>Albuquerque!N162+'Tucson Oracle'!N162</f>
        <v>164953</v>
      </c>
      <c r="O161" s="15">
        <f>Albuquerque!O162+'Tucson Oracle'!O162</f>
        <v>94431</v>
      </c>
      <c r="P161" s="15">
        <f>Albuquerque!P162+'Tucson Oracle'!P162</f>
        <v>80837</v>
      </c>
      <c r="Q161" s="16">
        <f>Albuquerque!Q162+'Tucson Oracle'!Q162</f>
        <v>340221</v>
      </c>
      <c r="R161" s="16">
        <f>Albuquerque!R162+'Tucson Oracle'!R162</f>
        <v>1661014</v>
      </c>
      <c r="T161" s="3"/>
      <c r="U161" s="17"/>
    </row>
    <row r="162" spans="1:21" x14ac:dyDescent="0.2">
      <c r="A162" s="1">
        <v>2015</v>
      </c>
      <c r="B162" s="15">
        <f>Albuquerque!B163+'Tucson Oracle'!B163</f>
        <v>92284</v>
      </c>
      <c r="C162" s="15">
        <f>Albuquerque!C163+'Tucson Oracle'!C163</f>
        <v>237486</v>
      </c>
      <c r="D162" s="15">
        <f>Albuquerque!D163+'Tucson Oracle'!D163</f>
        <v>219978</v>
      </c>
      <c r="E162" s="16">
        <f>Albuquerque!E163+'Tucson Oracle'!E163</f>
        <v>549748</v>
      </c>
      <c r="F162" s="15">
        <f>Albuquerque!F163+'Tucson Oracle'!F163</f>
        <v>91320</v>
      </c>
      <c r="G162" s="15">
        <f>Albuquerque!G163+'Tucson Oracle'!G163</f>
        <v>105125</v>
      </c>
      <c r="H162" s="15">
        <f>Albuquerque!H163+'Tucson Oracle'!H163</f>
        <v>104148</v>
      </c>
      <c r="I162" s="16">
        <f>Albuquerque!I163+'Tucson Oracle'!I163</f>
        <v>300593</v>
      </c>
      <c r="J162" s="15">
        <f>Albuquerque!J163+'Tucson Oracle'!J163</f>
        <v>113365</v>
      </c>
      <c r="K162" s="15">
        <f>Albuquerque!K163+'Tucson Oracle'!K163</f>
        <v>79699</v>
      </c>
      <c r="L162" s="15">
        <f>Albuquerque!L163+'Tucson Oracle'!L163</f>
        <v>52138</v>
      </c>
      <c r="M162" s="16">
        <f>Albuquerque!M163+'Tucson Oracle'!M163</f>
        <v>245202</v>
      </c>
      <c r="N162" s="15">
        <f>Albuquerque!N163+'Tucson Oracle'!N163</f>
        <v>87652</v>
      </c>
      <c r="O162" s="15">
        <f>Albuquerque!O163+'Tucson Oracle'!O163</f>
        <v>52309</v>
      </c>
      <c r="P162" s="15">
        <f>Albuquerque!P163+'Tucson Oracle'!P163</f>
        <v>39522</v>
      </c>
      <c r="Q162" s="16">
        <f>Albuquerque!Q163+'Tucson Oracle'!Q163</f>
        <v>179483</v>
      </c>
      <c r="R162" s="16">
        <f>Albuquerque!R163+'Tucson Oracle'!R163</f>
        <v>1275026</v>
      </c>
      <c r="T162" s="3"/>
      <c r="U162" s="17"/>
    </row>
    <row r="163" spans="1:21" x14ac:dyDescent="0.2">
      <c r="A163" s="1">
        <v>2016</v>
      </c>
      <c r="B163" s="15">
        <f>Albuquerque!B164+'Tucson Oracle'!B164</f>
        <v>77506</v>
      </c>
      <c r="C163" s="15">
        <f>Albuquerque!C164+'Tucson Oracle'!C164</f>
        <v>195372</v>
      </c>
      <c r="D163" s="15">
        <f>Albuquerque!D164+'Tucson Oracle'!D164</f>
        <v>162825</v>
      </c>
      <c r="E163" s="16">
        <f>Albuquerque!E164+'Tucson Oracle'!E164</f>
        <v>435703</v>
      </c>
      <c r="F163" s="15">
        <f>Albuquerque!F164+'Tucson Oracle'!F164</f>
        <v>64756</v>
      </c>
      <c r="G163" s="15">
        <f>Albuquerque!G164+'Tucson Oracle'!G164</f>
        <v>53637</v>
      </c>
      <c r="H163" s="15">
        <f>Albuquerque!H164+'Tucson Oracle'!H164</f>
        <v>51219</v>
      </c>
      <c r="I163" s="16">
        <f>Albuquerque!I164+'Tucson Oracle'!I164</f>
        <v>169612</v>
      </c>
      <c r="J163" s="15">
        <f>Albuquerque!J164+'Tucson Oracle'!J164</f>
        <v>97470</v>
      </c>
      <c r="K163" s="15">
        <f>Albuquerque!K164+'Tucson Oracle'!K164</f>
        <v>-5418</v>
      </c>
      <c r="L163" s="15">
        <f>Albuquerque!L164+'Tucson Oracle'!L164</f>
        <v>18694</v>
      </c>
      <c r="M163" s="16">
        <f>Albuquerque!M164+'Tucson Oracle'!M164</f>
        <v>110746</v>
      </c>
      <c r="N163" s="15">
        <f>Albuquerque!N164+'Tucson Oracle'!N164</f>
        <v>78453</v>
      </c>
      <c r="O163" s="15">
        <f>Albuquerque!O164+'Tucson Oracle'!O164</f>
        <v>-4512</v>
      </c>
      <c r="P163" s="15">
        <f>Albuquerque!P164+'Tucson Oracle'!P164</f>
        <v>28389</v>
      </c>
      <c r="Q163" s="16">
        <f>Albuquerque!Q164+'Tucson Oracle'!Q164</f>
        <v>102330</v>
      </c>
      <c r="R163" s="16">
        <f>Albuquerque!R164+'Tucson Oracle'!R164</f>
        <v>818391</v>
      </c>
      <c r="T163" s="3"/>
      <c r="U163" s="17"/>
    </row>
    <row r="164" spans="1:21" x14ac:dyDescent="0.2">
      <c r="A164" s="1">
        <v>2017</v>
      </c>
      <c r="B164" s="15">
        <f>Albuquerque!B165+'Tucson Oracle'!B165</f>
        <v>63791</v>
      </c>
      <c r="C164" s="15">
        <f>Albuquerque!C165+'Tucson Oracle'!C165</f>
        <v>220124</v>
      </c>
      <c r="D164" s="15">
        <f>Albuquerque!D165+'Tucson Oracle'!D165</f>
        <v>197055</v>
      </c>
      <c r="E164" s="16">
        <f>Albuquerque!E165+'Tucson Oracle'!E165</f>
        <v>480970</v>
      </c>
      <c r="F164" s="15">
        <f>Albuquerque!F165+'Tucson Oracle'!F165</f>
        <v>91375</v>
      </c>
      <c r="G164" s="15">
        <f>Albuquerque!G165+'Tucson Oracle'!G165</f>
        <v>39933</v>
      </c>
      <c r="H164" s="15">
        <f>Albuquerque!H165+'Tucson Oracle'!H165</f>
        <v>29729</v>
      </c>
      <c r="I164" s="16">
        <f>Albuquerque!I165+'Tucson Oracle'!I165</f>
        <v>161037</v>
      </c>
      <c r="J164" s="15">
        <f>Albuquerque!J165+'Tucson Oracle'!J165</f>
        <v>53433</v>
      </c>
      <c r="K164" s="15">
        <f>Albuquerque!K165+'Tucson Oracle'!K165</f>
        <v>26020</v>
      </c>
      <c r="L164" s="15">
        <f>Albuquerque!L165+'Tucson Oracle'!L165</f>
        <v>33906</v>
      </c>
      <c r="M164" s="16">
        <f>Albuquerque!M165+'Tucson Oracle'!M165</f>
        <v>113359</v>
      </c>
      <c r="N164" s="15">
        <f>Albuquerque!N165+'Tucson Oracle'!N165</f>
        <v>118531</v>
      </c>
      <c r="O164" s="15">
        <f>Albuquerque!O165+'Tucson Oracle'!O165</f>
        <v>26244</v>
      </c>
      <c r="P164" s="15">
        <f>Albuquerque!P165+'Tucson Oracle'!P165</f>
        <v>-2632</v>
      </c>
      <c r="Q164" s="16">
        <f>Albuquerque!Q165+'Tucson Oracle'!Q165</f>
        <v>142143</v>
      </c>
      <c r="R164" s="16">
        <f>Albuquerque!R165+'Tucson Oracle'!R165</f>
        <v>897509</v>
      </c>
      <c r="T164" s="3"/>
      <c r="U164" s="17"/>
    </row>
    <row r="165" spans="1:21" x14ac:dyDescent="0.2">
      <c r="A165" s="1">
        <v>2018</v>
      </c>
      <c r="B165" s="15">
        <f>Albuquerque!B166+'Tucson Oracle'!B166</f>
        <v>76414</v>
      </c>
      <c r="C165" s="15">
        <f>Albuquerque!C166+'Tucson Oracle'!C166</f>
        <v>223637.12999999998</v>
      </c>
      <c r="D165" s="15">
        <f>Albuquerque!D166+'Tucson Oracle'!D166</f>
        <v>227856.27000000002</v>
      </c>
      <c r="E165" s="16">
        <f>Albuquerque!E166+'Tucson Oracle'!E166</f>
        <v>527907.39999999991</v>
      </c>
      <c r="F165" s="15">
        <f>Albuquerque!F166+'Tucson Oracle'!F166</f>
        <v>85266.299999999988</v>
      </c>
      <c r="G165" s="15">
        <f>Albuquerque!G166+'Tucson Oracle'!G166</f>
        <v>56685.5</v>
      </c>
      <c r="H165" s="15">
        <f>Albuquerque!H166+'Tucson Oracle'!H166</f>
        <v>83444.479999999996</v>
      </c>
      <c r="I165" s="16">
        <f>Albuquerque!I166+'Tucson Oracle'!I166</f>
        <v>225396.28</v>
      </c>
      <c r="J165" s="15">
        <f>Albuquerque!J166+'Tucson Oracle'!J166</f>
        <v>34671.760000000002</v>
      </c>
      <c r="K165" s="15">
        <f>Albuquerque!K166+'Tucson Oracle'!K166</f>
        <v>98504.25</v>
      </c>
      <c r="L165" s="15">
        <f>Albuquerque!L166+'Tucson Oracle'!L166</f>
        <v>-29191.15</v>
      </c>
      <c r="M165" s="16">
        <f>Albuquerque!M166+'Tucson Oracle'!M166</f>
        <v>103984.86000000002</v>
      </c>
      <c r="N165" s="15">
        <f>Albuquerque!N166+'Tucson Oracle'!N166</f>
        <v>212073.52000000002</v>
      </c>
      <c r="O165" s="15">
        <f>Albuquerque!O166+'Tucson Oracle'!O166</f>
        <v>89211.51999999999</v>
      </c>
      <c r="P165" s="15">
        <f>Albuquerque!P166+'Tucson Oracle'!P166</f>
        <v>-45756.14</v>
      </c>
      <c r="Q165" s="16">
        <f>Albuquerque!Q166+'Tucson Oracle'!Q166</f>
        <v>255528.9</v>
      </c>
      <c r="R165" s="16">
        <f>Albuquerque!R166+'Tucson Oracle'!R166</f>
        <v>1112817.44</v>
      </c>
      <c r="T165" s="3"/>
      <c r="U165" s="17"/>
    </row>
    <row r="166" spans="1:21" x14ac:dyDescent="0.2">
      <c r="A166" s="1">
        <v>2019</v>
      </c>
      <c r="B166" s="15">
        <f>Albuquerque!B167+'Tucson Oracle'!B167</f>
        <v>5909.3799999999974</v>
      </c>
      <c r="C166" s="15">
        <f>Albuquerque!C167+'Tucson Oracle'!C167</f>
        <v>313087</v>
      </c>
      <c r="D166" s="15">
        <f>Albuquerque!D167+'Tucson Oracle'!D167</f>
        <v>289922.36</v>
      </c>
      <c r="E166" s="16">
        <f>Albuquerque!E167+'Tucson Oracle'!E167</f>
        <v>608918.74</v>
      </c>
      <c r="F166" s="15">
        <f>Albuquerque!F167+'Tucson Oracle'!F167</f>
        <v>95721</v>
      </c>
      <c r="G166" s="15">
        <f>Albuquerque!G167+'Tucson Oracle'!G167</f>
        <v>98439</v>
      </c>
      <c r="H166" s="15">
        <f>Albuquerque!H167+'Tucson Oracle'!H167</f>
        <v>102670.61</v>
      </c>
      <c r="I166" s="16">
        <f>Albuquerque!I167+'Tucson Oracle'!I167</f>
        <v>296830.61</v>
      </c>
      <c r="J166" s="15">
        <f>Albuquerque!J167+'Tucson Oracle'!J167</f>
        <v>42271.16</v>
      </c>
      <c r="K166" s="15">
        <f>Albuquerque!K167+'Tucson Oracle'!K167</f>
        <v>49659</v>
      </c>
      <c r="L166" s="80">
        <f>Albuquerque!L167+'Tucson Oracle'!L167</f>
        <v>5470.9499999999971</v>
      </c>
      <c r="M166" s="16">
        <f>Albuquerque!M167+'Tucson Oracle'!M167</f>
        <v>97401.110000000015</v>
      </c>
      <c r="N166" s="15">
        <f>Albuquerque!N167+'Tucson Oracle'!N167</f>
        <v>117371</v>
      </c>
      <c r="O166" s="15">
        <f>Albuquerque!O167+'Tucson Oracle'!O167</f>
        <v>106304</v>
      </c>
      <c r="P166" s="15">
        <f>Albuquerque!P167+'Tucson Oracle'!P167</f>
        <v>4354</v>
      </c>
      <c r="Q166" s="16">
        <f>Albuquerque!Q167+'Tucson Oracle'!Q167</f>
        <v>228029</v>
      </c>
      <c r="R166" s="16">
        <f>Albuquerque!R167+'Tucson Oracle'!R167</f>
        <v>1231179.46</v>
      </c>
      <c r="T166" s="3"/>
      <c r="U166" s="17"/>
    </row>
    <row r="167" spans="1:21" x14ac:dyDescent="0.2">
      <c r="A167" s="1">
        <v>2020</v>
      </c>
      <c r="B167" s="68">
        <f>Albuquerque!B168+'Tucson Oracle'!B168</f>
        <v>-92223</v>
      </c>
      <c r="C167" s="68">
        <f>Albuquerque!C168+'Tucson Oracle'!C168</f>
        <v>308079</v>
      </c>
      <c r="D167" s="68">
        <f>Albuquerque!D168+'Tucson Oracle'!D168</f>
        <v>1776</v>
      </c>
      <c r="E167" s="69">
        <f>Albuquerque!E168+'Tucson Oracle'!E168</f>
        <v>217632</v>
      </c>
      <c r="F167" s="68">
        <f>Albuquerque!F168+'Tucson Oracle'!F168</f>
        <v>-53124</v>
      </c>
      <c r="G167" s="68">
        <f>Albuquerque!G168+'Tucson Oracle'!G168</f>
        <v>-36628</v>
      </c>
      <c r="H167" s="68">
        <f>Albuquerque!H168+'Tucson Oracle'!H168</f>
        <v>44089</v>
      </c>
      <c r="I167" s="69">
        <f>Albuquerque!I168+'Tucson Oracle'!I168</f>
        <v>-45663</v>
      </c>
      <c r="J167" s="68">
        <f>Albuquerque!J168+'Tucson Oracle'!J168</f>
        <v>-18931</v>
      </c>
      <c r="K167" s="68">
        <f>Albuquerque!K168+'Tucson Oracle'!K168</f>
        <v>866</v>
      </c>
      <c r="L167" s="68">
        <f>Albuquerque!L168+'Tucson Oracle'!L168</f>
        <v>-1718</v>
      </c>
      <c r="M167" s="69">
        <f>Albuquerque!M168+'Tucson Oracle'!M168</f>
        <v>-19783</v>
      </c>
      <c r="N167" s="68">
        <f>Albuquerque!N168+'Tucson Oracle'!N168</f>
        <v>-34479</v>
      </c>
      <c r="O167" s="68">
        <f>Albuquerque!O168+'Tucson Oracle'!O168</f>
        <v>26246</v>
      </c>
      <c r="P167" s="68">
        <f>Albuquerque!P168+'Tucson Oracle'!P168</f>
        <v>54492</v>
      </c>
      <c r="Q167" s="69">
        <f>Albuquerque!Q168+'Tucson Oracle'!Q168</f>
        <v>46259</v>
      </c>
      <c r="R167" s="69">
        <f>Albuquerque!R168+'Tucson Oracle'!R168</f>
        <v>198445</v>
      </c>
      <c r="T167" s="102"/>
      <c r="U167" s="17"/>
    </row>
    <row r="168" spans="1:21" x14ac:dyDescent="0.2">
      <c r="A168" s="1">
        <v>2021</v>
      </c>
      <c r="B168" s="68">
        <f>Albuquerque!B169+'Tucson Oracle'!B169</f>
        <v>44053</v>
      </c>
      <c r="C168" s="68">
        <f>Albuquerque!C169+'Tucson Oracle'!C169</f>
        <v>23652</v>
      </c>
      <c r="D168" s="68">
        <f>Albuquerque!D169+'Tucson Oracle'!D169</f>
        <v>405751</v>
      </c>
      <c r="E168" s="69">
        <f>Albuquerque!E169+'Tucson Oracle'!E169</f>
        <v>473456</v>
      </c>
      <c r="F168" s="68">
        <f>Albuquerque!F169+'Tucson Oracle'!F169</f>
        <v>327989</v>
      </c>
      <c r="G168" s="68">
        <f>Albuquerque!G169+'Tucson Oracle'!G169</f>
        <v>-236395</v>
      </c>
      <c r="H168" s="68">
        <f>Albuquerque!H169+'Tucson Oracle'!H169</f>
        <v>158399</v>
      </c>
      <c r="I168" s="69">
        <f>Albuquerque!I169+'Tucson Oracle'!I169</f>
        <v>249993</v>
      </c>
      <c r="J168" s="68">
        <f>Albuquerque!J169+'Tucson Oracle'!J169</f>
        <v>123075</v>
      </c>
      <c r="K168" s="68">
        <f>Albuquerque!K169+'Tucson Oracle'!K169</f>
        <v>176100</v>
      </c>
      <c r="L168" s="68">
        <f>Albuquerque!L169+'Tucson Oracle'!L169</f>
        <v>154438</v>
      </c>
      <c r="M168" s="69">
        <f>Albuquerque!M169+'Tucson Oracle'!M169</f>
        <v>453613</v>
      </c>
      <c r="N168" s="68">
        <f>Albuquerque!N169+'Tucson Oracle'!N169</f>
        <v>140503</v>
      </c>
      <c r="O168" s="68">
        <f>Albuquerque!O169+'Tucson Oracle'!O169</f>
        <v>243795</v>
      </c>
      <c r="P168" s="68">
        <f>Albuquerque!P169+'Tucson Oracle'!P169</f>
        <v>149460</v>
      </c>
      <c r="Q168" s="69">
        <f>Albuquerque!Q169+'Tucson Oracle'!Q169</f>
        <v>533758</v>
      </c>
      <c r="R168" s="69">
        <f>Albuquerque!R169+'Tucson Oracle'!R169</f>
        <v>1710820</v>
      </c>
      <c r="T168" s="102"/>
      <c r="U168" s="17"/>
    </row>
    <row r="169" spans="1:21" s="90" customFormat="1" x14ac:dyDescent="0.2">
      <c r="A169" s="46">
        <v>2022</v>
      </c>
      <c r="B169" s="73">
        <f>Albuquerque!B170+'Tucson Oracle'!B170</f>
        <v>8316</v>
      </c>
      <c r="C169" s="73">
        <f>Albuquerque!C170+'Tucson Oracle'!C170</f>
        <v>296472</v>
      </c>
      <c r="D169" s="73">
        <f>Albuquerque!D170+'Tucson Oracle'!D170</f>
        <v>316615</v>
      </c>
      <c r="E169" s="134">
        <f t="shared" ref="E169" si="94">SUM(B169:D169)</f>
        <v>621403</v>
      </c>
      <c r="F169" s="73">
        <f>Albuquerque!F170+'Tucson Oracle'!F170</f>
        <v>126240</v>
      </c>
      <c r="G169" s="73">
        <f>Albuquerque!G170+'Tucson Oracle'!G170</f>
        <v>211881</v>
      </c>
      <c r="H169" s="73">
        <f>Albuquerque!H170+'Tucson Oracle'!H170</f>
        <v>128383</v>
      </c>
      <c r="I169" s="134">
        <f t="shared" ref="I169" si="95">SUM(F169:H169)</f>
        <v>466504</v>
      </c>
      <c r="J169" s="73">
        <f>Albuquerque!J170+'Tucson Oracle'!J170</f>
        <v>84479</v>
      </c>
      <c r="K169" s="73">
        <f>Albuquerque!K170+'Tucson Oracle'!K170</f>
        <v>141750</v>
      </c>
      <c r="L169" s="73">
        <f>Albuquerque!L170+'Tucson Oracle'!L170</f>
        <v>123213</v>
      </c>
      <c r="M169" s="134">
        <f t="shared" ref="M169" si="96">SUM(J169:L169)</f>
        <v>349442</v>
      </c>
      <c r="N169" s="73">
        <f>Albuquerque!N170+'Tucson Oracle'!N170</f>
        <v>220492</v>
      </c>
      <c r="O169" s="135">
        <f>Albuquerque!O170+'Tucson Oracle'!O170</f>
        <v>109458</v>
      </c>
      <c r="P169" s="135">
        <f>Albuquerque!P170+'Tucson Oracle'!P170</f>
        <v>41654</v>
      </c>
      <c r="Q169" s="136">
        <f t="shared" ref="Q169" si="97">SUM(N169:P169)</f>
        <v>371604</v>
      </c>
      <c r="R169" s="136">
        <f t="shared" ref="R169" si="98">SUM(E169+I169+M169+Q169)</f>
        <v>1808953</v>
      </c>
      <c r="S169" s="91"/>
    </row>
    <row r="170" spans="1:21" s="90" customFormat="1" x14ac:dyDescent="0.2">
      <c r="A170" s="40">
        <v>2023</v>
      </c>
      <c r="B170" s="147">
        <f>Albuquerque!B171+'Tucson Oracle'!B171</f>
        <v>210768</v>
      </c>
      <c r="C170" s="118">
        <f>Albuquerque!C171+'Tucson Oracle'!C171</f>
        <v>313349</v>
      </c>
      <c r="D170" s="118">
        <f>Albuquerque!D171+'Tucson Oracle'!D171</f>
        <v>348262</v>
      </c>
      <c r="E170" s="122">
        <f t="shared" ref="E170" si="99">SUM(B170:D170)</f>
        <v>872379</v>
      </c>
      <c r="F170" s="118">
        <f>Albuquerque!F171+'Tucson Oracle'!F171</f>
        <v>193921</v>
      </c>
      <c r="G170" s="118">
        <f>Albuquerque!G171+'Tucson Oracle'!G171</f>
        <v>209001</v>
      </c>
      <c r="H170" s="118">
        <f>Albuquerque!H171+'Tucson Oracle'!H171</f>
        <v>165501</v>
      </c>
      <c r="I170" s="122">
        <f t="shared" ref="I170" si="100">SUM(F170:H170)</f>
        <v>568423</v>
      </c>
      <c r="J170" s="118">
        <f>Albuquerque!J171+'Tucson Oracle'!J171</f>
        <v>143576</v>
      </c>
      <c r="K170" s="118">
        <f>Albuquerque!K171+'Tucson Oracle'!K171</f>
        <v>119485</v>
      </c>
      <c r="L170" s="118">
        <f>Albuquerque!L171+'Tucson Oracle'!L171</f>
        <v>130522</v>
      </c>
      <c r="M170" s="122">
        <f t="shared" ref="M170" si="101">SUM(J170:L170)</f>
        <v>393583</v>
      </c>
      <c r="N170" s="118">
        <f>Albuquerque!N171+'Tucson Oracle'!N171</f>
        <v>197992</v>
      </c>
      <c r="O170" s="118">
        <f>Albuquerque!O171+'Tucson Oracle'!O171</f>
        <v>125294</v>
      </c>
      <c r="P170" s="118">
        <f>Albuquerque!P171+'Tucson Oracle'!P171</f>
        <v>146336</v>
      </c>
      <c r="Q170" s="122">
        <f t="shared" ref="Q170" si="102">SUM(N170:P170)</f>
        <v>469622</v>
      </c>
      <c r="R170" s="122">
        <f t="shared" ref="R170" si="103">SUM(E170+I170+M170+Q170)</f>
        <v>2304007</v>
      </c>
      <c r="S170" s="91"/>
    </row>
    <row r="171" spans="1:21" x14ac:dyDescent="0.2">
      <c r="B171" s="68"/>
      <c r="C171" s="68"/>
      <c r="D171" s="68"/>
      <c r="E171" s="69"/>
      <c r="F171" s="68"/>
      <c r="G171" s="68"/>
      <c r="H171" s="68"/>
      <c r="I171" s="69"/>
      <c r="J171" s="68"/>
      <c r="K171" s="68"/>
      <c r="L171" s="68"/>
      <c r="M171" s="69"/>
      <c r="N171" s="68"/>
      <c r="O171" s="68"/>
      <c r="P171" s="68"/>
      <c r="Q171" s="69"/>
      <c r="R171" s="69"/>
      <c r="T171" s="102"/>
      <c r="U171" s="17"/>
    </row>
    <row r="172" spans="1:21" x14ac:dyDescent="0.2">
      <c r="A172" s="59" t="s">
        <v>27</v>
      </c>
      <c r="E172" s="19"/>
      <c r="F172" s="18"/>
      <c r="G172" s="18"/>
      <c r="H172" s="18"/>
      <c r="I172" s="19"/>
      <c r="J172" s="18"/>
      <c r="N172"/>
      <c r="O172" s="18"/>
      <c r="T172" s="20"/>
    </row>
    <row r="173" spans="1:21" x14ac:dyDescent="0.2">
      <c r="A173" s="1">
        <v>2002</v>
      </c>
      <c r="B173" s="10">
        <f t="shared" ref="B173:R173" si="104">B149/B125</f>
        <v>0.42381028612104088</v>
      </c>
      <c r="C173" s="10">
        <f t="shared" si="104"/>
        <v>0.57174057354229912</v>
      </c>
      <c r="D173" s="10">
        <f t="shared" si="104"/>
        <v>0.54944566676865336</v>
      </c>
      <c r="E173" s="21">
        <f t="shared" si="104"/>
        <v>0.52102883067175243</v>
      </c>
      <c r="F173" s="10">
        <f t="shared" si="104"/>
        <v>0.43013499213038314</v>
      </c>
      <c r="G173" s="10">
        <f t="shared" si="104"/>
        <v>0.34378287078242575</v>
      </c>
      <c r="H173" s="10">
        <f t="shared" si="104"/>
        <v>0.43986676548134962</v>
      </c>
      <c r="I173" s="21">
        <f t="shared" si="104"/>
        <v>0.40305719528641859</v>
      </c>
      <c r="J173" s="10">
        <f t="shared" si="104"/>
        <v>0.14146666716332848</v>
      </c>
      <c r="K173" s="10">
        <f t="shared" si="104"/>
        <v>0.22333252222023001</v>
      </c>
      <c r="L173" s="10">
        <f t="shared" si="104"/>
        <v>0.20579564832107666</v>
      </c>
      <c r="M173" s="21">
        <f t="shared" si="104"/>
        <v>0.19214753123140987</v>
      </c>
      <c r="N173" s="10">
        <f t="shared" si="104"/>
        <v>0.32727834564325659</v>
      </c>
      <c r="O173" s="10">
        <f t="shared" si="104"/>
        <v>0.34183117524160178</v>
      </c>
      <c r="P173" s="10">
        <f t="shared" si="104"/>
        <v>0.36322346876183642</v>
      </c>
      <c r="Q173" s="21">
        <f t="shared" si="104"/>
        <v>0.34349172684273427</v>
      </c>
      <c r="R173" s="21">
        <f t="shared" si="104"/>
        <v>0.3861267711596435</v>
      </c>
      <c r="T173" s="10"/>
      <c r="U173" s="10"/>
    </row>
    <row r="174" spans="1:21" x14ac:dyDescent="0.2">
      <c r="A174" s="1">
        <v>2003</v>
      </c>
      <c r="B174" s="10">
        <f t="shared" ref="B174:R174" si="105">B150/B126</f>
        <v>0.30691428932087855</v>
      </c>
      <c r="C174" s="10">
        <f t="shared" si="105"/>
        <v>0.52629497051772745</v>
      </c>
      <c r="D174" s="10">
        <f t="shared" si="105"/>
        <v>0.48834650101015192</v>
      </c>
      <c r="E174" s="21">
        <f t="shared" si="105"/>
        <v>0.4564015726730894</v>
      </c>
      <c r="F174" s="10">
        <f t="shared" si="105"/>
        <v>0.36294729933227649</v>
      </c>
      <c r="G174" s="10">
        <f t="shared" si="105"/>
        <v>0.3932816582936679</v>
      </c>
      <c r="H174" s="10">
        <f t="shared" si="105"/>
        <v>0.30541263562898102</v>
      </c>
      <c r="I174" s="21">
        <f t="shared" si="105"/>
        <v>0.3567905712596332</v>
      </c>
      <c r="J174" s="10">
        <f t="shared" si="105"/>
        <v>0.23926239481756953</v>
      </c>
      <c r="K174" s="10">
        <f t="shared" si="105"/>
        <v>0.24008500864039842</v>
      </c>
      <c r="L174" s="10">
        <f t="shared" si="105"/>
        <v>0.17249932757538627</v>
      </c>
      <c r="M174" s="21">
        <f t="shared" si="105"/>
        <v>0.21823387496662472</v>
      </c>
      <c r="N174" s="10">
        <f t="shared" si="105"/>
        <v>0.42518741604736615</v>
      </c>
      <c r="O174" s="10">
        <f t="shared" si="105"/>
        <v>0.37202794033503478</v>
      </c>
      <c r="P174" s="10">
        <f t="shared" si="105"/>
        <v>0.31107102442110901</v>
      </c>
      <c r="Q174" s="21">
        <f t="shared" si="105"/>
        <v>0.37314999135499177</v>
      </c>
      <c r="R174" s="21">
        <f t="shared" si="105"/>
        <v>0.36307776372385092</v>
      </c>
      <c r="T174" s="10"/>
      <c r="U174" s="10"/>
    </row>
    <row r="175" spans="1:21" x14ac:dyDescent="0.2">
      <c r="A175" s="1">
        <v>2004</v>
      </c>
      <c r="B175" s="10">
        <f t="shared" ref="B175:R175" si="106">B151/B127</f>
        <v>0.27827050997782704</v>
      </c>
      <c r="C175" s="10">
        <f t="shared" si="106"/>
        <v>0.5778142296385107</v>
      </c>
      <c r="D175" s="10">
        <f t="shared" si="106"/>
        <v>0.4995806520034326</v>
      </c>
      <c r="E175" s="21">
        <f t="shared" si="106"/>
        <v>0.47226968992114843</v>
      </c>
      <c r="F175" s="10">
        <f t="shared" si="106"/>
        <v>0.36234062969085484</v>
      </c>
      <c r="G175" s="10">
        <f t="shared" si="106"/>
        <v>0.41808697489534224</v>
      </c>
      <c r="H175" s="10">
        <f t="shared" si="106"/>
        <v>0.29304361719124461</v>
      </c>
      <c r="I175" s="21">
        <f t="shared" si="106"/>
        <v>0.36181923913150943</v>
      </c>
      <c r="J175" s="10">
        <f t="shared" si="106"/>
        <v>0.18988209839191741</v>
      </c>
      <c r="K175" s="10">
        <f t="shared" si="106"/>
        <v>0.16888090234634467</v>
      </c>
      <c r="L175" s="10">
        <f t="shared" si="106"/>
        <v>0.19541754213596607</v>
      </c>
      <c r="M175" s="21">
        <f t="shared" si="106"/>
        <v>0.18485892571374962</v>
      </c>
      <c r="N175" s="10">
        <f t="shared" si="106"/>
        <v>0.21150222815690436</v>
      </c>
      <c r="O175" s="10">
        <f t="shared" si="106"/>
        <v>0.42938820015755996</v>
      </c>
      <c r="P175" s="10">
        <f t="shared" si="106"/>
        <v>0.37462042083059671</v>
      </c>
      <c r="Q175" s="21">
        <f t="shared" si="106"/>
        <v>0.33804490405973675</v>
      </c>
      <c r="R175" s="21">
        <f t="shared" si="106"/>
        <v>0.3570613389618908</v>
      </c>
      <c r="T175" s="10"/>
      <c r="U175" s="10"/>
    </row>
    <row r="176" spans="1:21" x14ac:dyDescent="0.2">
      <c r="A176" s="1">
        <v>2005</v>
      </c>
      <c r="B176" s="10">
        <f t="shared" ref="B176:R176" si="107">B152/B128</f>
        <v>0.27410291370790413</v>
      </c>
      <c r="C176" s="10">
        <f t="shared" si="107"/>
        <v>0.51221630654438055</v>
      </c>
      <c r="D176" s="10">
        <f t="shared" si="107"/>
        <v>0.4826530036375079</v>
      </c>
      <c r="E176" s="21">
        <f t="shared" si="107"/>
        <v>0.43929582508462667</v>
      </c>
      <c r="F176" s="10">
        <f t="shared" si="107"/>
        <v>0.35748208207860299</v>
      </c>
      <c r="G176" s="10">
        <f t="shared" si="107"/>
        <v>0.35606347152624346</v>
      </c>
      <c r="H176" s="10">
        <f t="shared" si="107"/>
        <v>0.36698236245682975</v>
      </c>
      <c r="I176" s="21">
        <f t="shared" si="107"/>
        <v>0.35997509331262439</v>
      </c>
      <c r="J176" s="10">
        <f t="shared" si="107"/>
        <v>0.25673817266191079</v>
      </c>
      <c r="K176" s="10">
        <f t="shared" si="107"/>
        <v>0.14687853770328851</v>
      </c>
      <c r="L176" s="10">
        <f t="shared" si="107"/>
        <v>0.21532354270682161</v>
      </c>
      <c r="M176" s="21">
        <f t="shared" si="107"/>
        <v>0.20996263533532555</v>
      </c>
      <c r="N176" s="10">
        <f t="shared" si="107"/>
        <v>0.35078903836021746</v>
      </c>
      <c r="O176" s="10">
        <f t="shared" si="107"/>
        <v>0.27297954968089572</v>
      </c>
      <c r="P176" s="10">
        <f t="shared" si="107"/>
        <v>0.13206950928969535</v>
      </c>
      <c r="Q176" s="21">
        <f t="shared" si="107"/>
        <v>0.26275620443586595</v>
      </c>
      <c r="R176" s="21">
        <f t="shared" si="107"/>
        <v>0.33135330968214566</v>
      </c>
      <c r="T176" s="10"/>
      <c r="U176" s="10"/>
    </row>
    <row r="177" spans="1:21" x14ac:dyDescent="0.2">
      <c r="A177" s="1">
        <v>2006</v>
      </c>
      <c r="B177" s="10">
        <f t="shared" ref="B177:R177" si="108">B153/B129</f>
        <v>0.25118303087723187</v>
      </c>
      <c r="C177" s="10">
        <f t="shared" si="108"/>
        <v>0.4276257672449244</v>
      </c>
      <c r="D177" s="10">
        <f t="shared" si="108"/>
        <v>0.44061134241899197</v>
      </c>
      <c r="E177" s="21">
        <f t="shared" si="108"/>
        <v>0.38602459270127609</v>
      </c>
      <c r="F177" s="10">
        <f t="shared" si="108"/>
        <v>0.37357547129665092</v>
      </c>
      <c r="G177" s="10">
        <f t="shared" si="108"/>
        <v>0.35117516650991382</v>
      </c>
      <c r="H177" s="10">
        <f t="shared" si="108"/>
        <v>0.19493481910293195</v>
      </c>
      <c r="I177" s="21">
        <f t="shared" si="108"/>
        <v>0.31872507313541032</v>
      </c>
      <c r="J177" s="10">
        <f t="shared" si="108"/>
        <v>0.14361204164269842</v>
      </c>
      <c r="K177" s="10">
        <f t="shared" si="108"/>
        <v>0.26481364678899083</v>
      </c>
      <c r="L177" s="10">
        <f t="shared" si="108"/>
        <v>0.26621189625094827</v>
      </c>
      <c r="M177" s="21">
        <f t="shared" si="108"/>
        <v>0.22402671233862495</v>
      </c>
      <c r="N177" s="10">
        <f t="shared" si="108"/>
        <v>0.29961480729591849</v>
      </c>
      <c r="O177" s="10">
        <f t="shared" si="108"/>
        <v>0.36490284765956632</v>
      </c>
      <c r="P177" s="10">
        <f t="shared" si="108"/>
        <v>0.31551305290799975</v>
      </c>
      <c r="Q177" s="21">
        <f t="shared" si="108"/>
        <v>0.32703594359683713</v>
      </c>
      <c r="R177" s="21">
        <f t="shared" si="108"/>
        <v>0.32123778572560585</v>
      </c>
      <c r="T177" s="10"/>
      <c r="U177" s="10"/>
    </row>
    <row r="178" spans="1:21" x14ac:dyDescent="0.2">
      <c r="A178" s="1">
        <v>2007</v>
      </c>
      <c r="B178" s="10">
        <f t="shared" ref="B178:R178" si="109">B154/B130</f>
        <v>0.19364119679162189</v>
      </c>
      <c r="C178" s="10">
        <f t="shared" si="109"/>
        <v>0.53272215934311629</v>
      </c>
      <c r="D178" s="10">
        <f t="shared" si="109"/>
        <v>0.49596928240169835</v>
      </c>
      <c r="E178" s="21">
        <f t="shared" si="109"/>
        <v>0.42337760941751323</v>
      </c>
      <c r="F178" s="10">
        <f t="shared" si="109"/>
        <v>0.38684821283911031</v>
      </c>
      <c r="G178" s="10">
        <f t="shared" si="109"/>
        <v>0.31375631176554525</v>
      </c>
      <c r="H178" s="10">
        <f t="shared" si="109"/>
        <v>0.23806046838660824</v>
      </c>
      <c r="I178" s="21">
        <f t="shared" si="109"/>
        <v>0.31902867990530948</v>
      </c>
      <c r="J178" s="10">
        <f t="shared" si="109"/>
        <v>0.26328712530787085</v>
      </c>
      <c r="K178" s="10">
        <f t="shared" si="109"/>
        <v>0.15640203533941771</v>
      </c>
      <c r="L178" s="10">
        <f t="shared" si="109"/>
        <v>0.34587345502506478</v>
      </c>
      <c r="M178" s="21">
        <f t="shared" si="109"/>
        <v>0.25473093321424994</v>
      </c>
      <c r="N178" s="10">
        <f t="shared" si="109"/>
        <v>0.42704712951179113</v>
      </c>
      <c r="O178" s="10">
        <f t="shared" si="109"/>
        <v>0.42713778504081523</v>
      </c>
      <c r="P178" s="10">
        <f t="shared" si="109"/>
        <v>0.26218860345330269</v>
      </c>
      <c r="Q178" s="21">
        <f t="shared" si="109"/>
        <v>0.38010662931602407</v>
      </c>
      <c r="R178" s="21">
        <f t="shared" si="109"/>
        <v>0.35243315749517057</v>
      </c>
      <c r="T178" s="10"/>
      <c r="U178" s="10"/>
    </row>
    <row r="179" spans="1:21" x14ac:dyDescent="0.2">
      <c r="A179" s="1">
        <v>2008</v>
      </c>
      <c r="B179" s="10">
        <f t="shared" ref="B179:R179" si="110">B155/B131</f>
        <v>0.12272242609990443</v>
      </c>
      <c r="C179" s="10">
        <f t="shared" si="110"/>
        <v>0.63333946777276873</v>
      </c>
      <c r="D179" s="10">
        <f t="shared" si="110"/>
        <v>0.52044772428638519</v>
      </c>
      <c r="E179" s="21">
        <f t="shared" si="110"/>
        <v>0.45365103642589499</v>
      </c>
      <c r="F179" s="10">
        <f t="shared" si="110"/>
        <v>0.23402350490608614</v>
      </c>
      <c r="G179" s="10">
        <f t="shared" si="110"/>
        <v>0.30286865305908456</v>
      </c>
      <c r="H179" s="10">
        <f t="shared" si="110"/>
        <v>0.30324860810477777</v>
      </c>
      <c r="I179" s="21">
        <f t="shared" si="110"/>
        <v>0.27757402541044418</v>
      </c>
      <c r="J179" s="10">
        <f t="shared" si="110"/>
        <v>0.26274614847372652</v>
      </c>
      <c r="K179" s="10">
        <f t="shared" si="110"/>
        <v>0.27628890553611191</v>
      </c>
      <c r="L179" s="10">
        <f t="shared" si="110"/>
        <v>0.24909686917046253</v>
      </c>
      <c r="M179" s="21">
        <f t="shared" si="110"/>
        <v>0.26290249839869206</v>
      </c>
      <c r="N179" s="10">
        <f t="shared" si="110"/>
        <v>0.40977028841381907</v>
      </c>
      <c r="O179" s="10">
        <f t="shared" si="110"/>
        <v>0.33092369562364887</v>
      </c>
      <c r="P179" s="10">
        <f t="shared" si="110"/>
        <v>0.30312702868248437</v>
      </c>
      <c r="Q179" s="21">
        <f t="shared" si="110"/>
        <v>0.3531032320660582</v>
      </c>
      <c r="R179" s="21">
        <f t="shared" si="110"/>
        <v>0.34913736920934024</v>
      </c>
      <c r="T179" s="10"/>
      <c r="U179" s="10"/>
    </row>
    <row r="180" spans="1:21" x14ac:dyDescent="0.2">
      <c r="A180" s="1">
        <v>2009</v>
      </c>
      <c r="B180" s="10">
        <f t="shared" ref="B180:R180" si="111">B156/B132</f>
        <v>0.27697572623410643</v>
      </c>
      <c r="C180" s="10">
        <f t="shared" si="111"/>
        <v>0.46163942389714191</v>
      </c>
      <c r="D180" s="10">
        <f t="shared" si="111"/>
        <v>0.44372884161166354</v>
      </c>
      <c r="E180" s="21">
        <f t="shared" si="111"/>
        <v>0.40708702378986616</v>
      </c>
      <c r="F180" s="10">
        <f t="shared" si="111"/>
        <v>0.2634776645401582</v>
      </c>
      <c r="G180" s="10">
        <f t="shared" si="111"/>
        <v>0.31292975319567012</v>
      </c>
      <c r="H180" s="10">
        <f t="shared" si="111"/>
        <v>0.2610510473545109</v>
      </c>
      <c r="I180" s="21">
        <f t="shared" si="111"/>
        <v>0.27915371454132959</v>
      </c>
      <c r="J180" s="10">
        <f t="shared" si="111"/>
        <v>0.16466781835402131</v>
      </c>
      <c r="K180" s="10">
        <f t="shared" si="111"/>
        <v>0.21567196084968607</v>
      </c>
      <c r="L180" s="10">
        <f t="shared" si="111"/>
        <v>0.16381888022050203</v>
      </c>
      <c r="M180" s="21">
        <f t="shared" si="111"/>
        <v>0.18196524271133599</v>
      </c>
      <c r="N180" s="10">
        <f t="shared" si="111"/>
        <v>0.39482066230116641</v>
      </c>
      <c r="O180" s="10">
        <f t="shared" si="111"/>
        <v>0.25163950779507277</v>
      </c>
      <c r="P180" s="10">
        <f t="shared" si="111"/>
        <v>0.34358999024624548</v>
      </c>
      <c r="Q180" s="21">
        <f t="shared" si="111"/>
        <v>0.33319573605894509</v>
      </c>
      <c r="R180" s="21">
        <f t="shared" si="111"/>
        <v>0.30893856533666919</v>
      </c>
      <c r="T180" s="10"/>
      <c r="U180" s="10"/>
    </row>
    <row r="181" spans="1:21" x14ac:dyDescent="0.2">
      <c r="A181" s="1">
        <v>2010</v>
      </c>
      <c r="B181" s="10">
        <f t="shared" ref="B181:R181" si="112">B157/B133</f>
        <v>0.11687506074587357</v>
      </c>
      <c r="C181" s="10">
        <f t="shared" si="112"/>
        <v>0.45236935905786335</v>
      </c>
      <c r="D181" s="10">
        <f t="shared" si="112"/>
        <v>0.45139596886818223</v>
      </c>
      <c r="E181" s="21">
        <f t="shared" si="112"/>
        <v>0.36467539579028974</v>
      </c>
      <c r="F181" s="10">
        <f t="shared" si="112"/>
        <v>0.31062440149008108</v>
      </c>
      <c r="G181" s="10">
        <f t="shared" si="112"/>
        <v>0.29327126081681304</v>
      </c>
      <c r="H181" s="10">
        <f t="shared" si="112"/>
        <v>0.23934597014134742</v>
      </c>
      <c r="I181" s="21">
        <f t="shared" si="112"/>
        <v>0.28279123802895523</v>
      </c>
      <c r="J181" s="10">
        <f t="shared" si="112"/>
        <v>0.27738438723355713</v>
      </c>
      <c r="K181" s="10">
        <f t="shared" si="112"/>
        <v>0.22555173414989688</v>
      </c>
      <c r="L181" s="10">
        <f t="shared" si="112"/>
        <v>0.30394507692971978</v>
      </c>
      <c r="M181" s="21">
        <f t="shared" si="112"/>
        <v>0.26961280213356081</v>
      </c>
      <c r="N181" s="10">
        <f t="shared" si="112"/>
        <v>0.36335762562864948</v>
      </c>
      <c r="O181" s="10">
        <f t="shared" si="112"/>
        <v>0.28409182278684569</v>
      </c>
      <c r="P181" s="10">
        <f t="shared" si="112"/>
        <v>0.28533335718446479</v>
      </c>
      <c r="Q181" s="21">
        <f t="shared" si="112"/>
        <v>0.31418458036107122</v>
      </c>
      <c r="R181" s="21">
        <f t="shared" si="112"/>
        <v>0.31132628340451723</v>
      </c>
      <c r="T181" s="10"/>
      <c r="U181" s="10"/>
    </row>
    <row r="182" spans="1:21" x14ac:dyDescent="0.2">
      <c r="A182" s="1">
        <v>2011</v>
      </c>
      <c r="B182" s="10">
        <f t="shared" ref="B182:R182" si="113">B158/B134</f>
        <v>0.2958215767722937</v>
      </c>
      <c r="C182" s="10">
        <f t="shared" si="113"/>
        <v>0.44253085652168683</v>
      </c>
      <c r="D182" s="10">
        <f t="shared" si="113"/>
        <v>0.44282716502460734</v>
      </c>
      <c r="E182" s="21">
        <f t="shared" si="113"/>
        <v>0.40192021172753678</v>
      </c>
      <c r="F182" s="10">
        <f t="shared" si="113"/>
        <v>0.34836533987468432</v>
      </c>
      <c r="G182" s="10">
        <f t="shared" si="113"/>
        <v>0.33256436632075759</v>
      </c>
      <c r="H182" s="10">
        <f t="shared" si="113"/>
        <v>0.2734426177123776</v>
      </c>
      <c r="I182" s="21">
        <f t="shared" si="113"/>
        <v>0.32004737869703642</v>
      </c>
      <c r="J182" s="10">
        <f t="shared" si="113"/>
        <v>0.31716783552694783</v>
      </c>
      <c r="K182" s="10">
        <f t="shared" si="113"/>
        <v>0.27292655018984874</v>
      </c>
      <c r="L182" s="10">
        <f t="shared" si="113"/>
        <v>0.31703161036494371</v>
      </c>
      <c r="M182" s="21">
        <f t="shared" si="113"/>
        <v>0.30312835285228318</v>
      </c>
      <c r="N182" s="10">
        <f t="shared" si="113"/>
        <v>0.36229690522243713</v>
      </c>
      <c r="O182" s="10">
        <f t="shared" si="113"/>
        <v>0.4009799661758604</v>
      </c>
      <c r="P182" s="10">
        <f t="shared" si="113"/>
        <v>0.2967131276762538</v>
      </c>
      <c r="Q182" s="21">
        <f t="shared" si="113"/>
        <v>0.35373298996206487</v>
      </c>
      <c r="R182" s="21">
        <f t="shared" si="113"/>
        <v>0.34764655947703904</v>
      </c>
      <c r="T182" s="10"/>
      <c r="U182" s="10"/>
    </row>
    <row r="183" spans="1:21" x14ac:dyDescent="0.2">
      <c r="A183" s="1">
        <v>2012</v>
      </c>
      <c r="B183" s="10">
        <f t="shared" ref="B183:R183" si="114">B159/B135</f>
        <v>0.27007758313622926</v>
      </c>
      <c r="C183" s="10">
        <f t="shared" si="114"/>
        <v>0.46724724654505195</v>
      </c>
      <c r="D183" s="10">
        <f t="shared" si="114"/>
        <v>0.51026156822980651</v>
      </c>
      <c r="E183" s="21">
        <f t="shared" si="114"/>
        <v>0.42699899132914126</v>
      </c>
      <c r="F183" s="10">
        <f t="shared" si="114"/>
        <v>0.27093809729649421</v>
      </c>
      <c r="G183" s="10">
        <f t="shared" si="114"/>
        <v>0.29715595655478461</v>
      </c>
      <c r="H183" s="10">
        <f t="shared" si="114"/>
        <v>0.25425578173234559</v>
      </c>
      <c r="I183" s="21">
        <f t="shared" si="114"/>
        <v>0.2745944132979441</v>
      </c>
      <c r="J183" s="10">
        <f t="shared" si="114"/>
        <v>0.21398823118467367</v>
      </c>
      <c r="K183" s="10">
        <f t="shared" si="114"/>
        <v>0.31413272375703583</v>
      </c>
      <c r="L183" s="10">
        <f t="shared" si="114"/>
        <v>0.24165135269992333</v>
      </c>
      <c r="M183" s="21">
        <f t="shared" si="114"/>
        <v>0.25777653143774854</v>
      </c>
      <c r="N183" s="10">
        <f t="shared" si="114"/>
        <v>0.34278315849185248</v>
      </c>
      <c r="O183" s="10">
        <f t="shared" si="114"/>
        <v>0.32287075016318406</v>
      </c>
      <c r="P183" s="10">
        <f t="shared" si="114"/>
        <v>0.34084412268540215</v>
      </c>
      <c r="Q183" s="21">
        <f t="shared" si="114"/>
        <v>0.33585683422624929</v>
      </c>
      <c r="R183" s="21">
        <f t="shared" si="114"/>
        <v>0.33185978066239319</v>
      </c>
      <c r="T183" s="10"/>
      <c r="U183" s="10"/>
    </row>
    <row r="184" spans="1:21" x14ac:dyDescent="0.2">
      <c r="A184" s="1">
        <v>2013</v>
      </c>
      <c r="B184" s="10">
        <f t="shared" ref="B184:R184" si="115">B160/B136</f>
        <v>0.38241990755625366</v>
      </c>
      <c r="C184" s="10">
        <f t="shared" si="115"/>
        <v>0.51292535985422849</v>
      </c>
      <c r="D184" s="10">
        <f t="shared" si="115"/>
        <v>0.45551925167755497</v>
      </c>
      <c r="E184" s="21">
        <f t="shared" si="115"/>
        <v>0.45359459522942291</v>
      </c>
      <c r="F184" s="10">
        <f t="shared" si="115"/>
        <v>0.44384758164692056</v>
      </c>
      <c r="G184" s="10">
        <f t="shared" si="115"/>
        <v>0.34770039649056639</v>
      </c>
      <c r="H184" s="10">
        <f t="shared" si="115"/>
        <v>0.28726789534231367</v>
      </c>
      <c r="I184" s="21">
        <f t="shared" si="115"/>
        <v>0.36260428720722571</v>
      </c>
      <c r="J184" s="10">
        <f t="shared" si="115"/>
        <v>0.28368214328606789</v>
      </c>
      <c r="K184" s="10">
        <f t="shared" si="115"/>
        <v>0.30910542854668965</v>
      </c>
      <c r="L184" s="10">
        <f t="shared" si="115"/>
        <v>0.20142177109609036</v>
      </c>
      <c r="M184" s="21">
        <f t="shared" si="115"/>
        <v>0.2681752175611361</v>
      </c>
      <c r="N184" s="10">
        <f t="shared" si="115"/>
        <v>0.33226000748388562</v>
      </c>
      <c r="O184" s="10">
        <f t="shared" si="115"/>
        <v>0.37478221271902368</v>
      </c>
      <c r="P184" s="10">
        <f t="shared" si="115"/>
        <v>0.33759485856423987</v>
      </c>
      <c r="Q184" s="21">
        <f t="shared" si="115"/>
        <v>0.34784160271666165</v>
      </c>
      <c r="R184" s="21">
        <f t="shared" si="115"/>
        <v>0.36318752404361015</v>
      </c>
      <c r="T184" s="10"/>
      <c r="U184" s="10"/>
    </row>
    <row r="185" spans="1:21" x14ac:dyDescent="0.2">
      <c r="A185" s="1">
        <v>2014</v>
      </c>
      <c r="B185" s="10">
        <f t="shared" ref="B185:R185" si="116">B161/B137</f>
        <v>0.39323921960504132</v>
      </c>
      <c r="C185" s="10">
        <f t="shared" si="116"/>
        <v>0.44029406134128074</v>
      </c>
      <c r="D185" s="10">
        <f t="shared" si="116"/>
        <v>0.39405155083916044</v>
      </c>
      <c r="E185" s="21">
        <f t="shared" si="116"/>
        <v>0.41025379331322837</v>
      </c>
      <c r="F185" s="10">
        <f t="shared" si="116"/>
        <v>0.32332553527701419</v>
      </c>
      <c r="G185" s="10">
        <f t="shared" si="116"/>
        <v>0.31993072445157139</v>
      </c>
      <c r="H185" s="10">
        <f t="shared" si="116"/>
        <v>0.25752878658255018</v>
      </c>
      <c r="I185" s="21">
        <f t="shared" si="116"/>
        <v>0.30255436810066488</v>
      </c>
      <c r="J185" s="10">
        <f t="shared" si="116"/>
        <v>0.31140470827407868</v>
      </c>
      <c r="K185" s="10">
        <f t="shared" si="116"/>
        <v>0.26562572256574968</v>
      </c>
      <c r="L185" s="10">
        <f t="shared" si="116"/>
        <v>0.21160501636877105</v>
      </c>
      <c r="M185" s="21">
        <f t="shared" si="116"/>
        <v>0.26643600254456568</v>
      </c>
      <c r="N185" s="10">
        <f t="shared" si="116"/>
        <v>0.36240791611921985</v>
      </c>
      <c r="O185" s="10">
        <f t="shared" si="116"/>
        <v>0.2479314822624796</v>
      </c>
      <c r="P185" s="10">
        <f t="shared" si="116"/>
        <v>0.21148702321726554</v>
      </c>
      <c r="Q185" s="21">
        <f t="shared" si="116"/>
        <v>0.27926676658250932</v>
      </c>
      <c r="R185" s="21">
        <f t="shared" si="116"/>
        <v>0.31935397845641222</v>
      </c>
      <c r="T185" s="10"/>
      <c r="U185" s="10"/>
    </row>
    <row r="186" spans="1:21" x14ac:dyDescent="0.2">
      <c r="A186" s="1">
        <v>2015</v>
      </c>
      <c r="B186" s="10">
        <f t="shared" ref="B186:R186" si="117">B162/B138</f>
        <v>0.22061367579595878</v>
      </c>
      <c r="C186" s="10">
        <f t="shared" si="117"/>
        <v>0.43879064018247377</v>
      </c>
      <c r="D186" s="10">
        <f t="shared" si="117"/>
        <v>0.40592954078244986</v>
      </c>
      <c r="E186" s="21">
        <f t="shared" si="117"/>
        <v>0.36614566075319238</v>
      </c>
      <c r="F186" s="10">
        <f t="shared" si="117"/>
        <v>0.20274109422778655</v>
      </c>
      <c r="G186" s="10">
        <f t="shared" si="117"/>
        <v>0.24316987575725296</v>
      </c>
      <c r="H186" s="10">
        <f t="shared" si="117"/>
        <v>0.26210557135657325</v>
      </c>
      <c r="I186" s="21">
        <f t="shared" si="117"/>
        <v>0.23482195745486381</v>
      </c>
      <c r="J186" s="10">
        <f t="shared" si="117"/>
        <v>0.30369638130752991</v>
      </c>
      <c r="K186" s="10">
        <f t="shared" si="117"/>
        <v>0.22150886393987779</v>
      </c>
      <c r="L186" s="10">
        <f t="shared" si="117"/>
        <v>0.16399780975574649</v>
      </c>
      <c r="M186" s="21">
        <f t="shared" si="117"/>
        <v>0.2333027701585508</v>
      </c>
      <c r="N186" s="10">
        <f t="shared" si="117"/>
        <v>0.20926239898574631</v>
      </c>
      <c r="O186" s="10">
        <f t="shared" si="117"/>
        <v>0.14501526487415575</v>
      </c>
      <c r="P186" s="10">
        <f t="shared" si="117"/>
        <v>0.11121046635628737</v>
      </c>
      <c r="Q186" s="21">
        <f t="shared" si="117"/>
        <v>0.15814098110353475</v>
      </c>
      <c r="R186" s="21">
        <f t="shared" si="117"/>
        <v>0.25667387898177668</v>
      </c>
      <c r="T186" s="10"/>
      <c r="U186" s="10"/>
    </row>
    <row r="187" spans="1:21" x14ac:dyDescent="0.2">
      <c r="A187" s="1">
        <v>2016</v>
      </c>
      <c r="B187" s="10">
        <f t="shared" ref="B187:R187" si="118">B163/B139</f>
        <v>0.19258382083706452</v>
      </c>
      <c r="C187" s="10">
        <f t="shared" si="118"/>
        <v>0.38090985227080154</v>
      </c>
      <c r="D187" s="10">
        <f t="shared" si="118"/>
        <v>0.31187689266608054</v>
      </c>
      <c r="E187" s="21">
        <f t="shared" si="118"/>
        <v>0.30310973911321948</v>
      </c>
      <c r="F187" s="10">
        <f t="shared" si="118"/>
        <v>0.15310065230675415</v>
      </c>
      <c r="G187" s="10">
        <f t="shared" si="118"/>
        <v>0.14760023921161874</v>
      </c>
      <c r="H187" s="10">
        <f t="shared" si="118"/>
        <v>0.15199426933026047</v>
      </c>
      <c r="I187" s="21">
        <f t="shared" si="118"/>
        <v>0.1509894033501662</v>
      </c>
      <c r="J187" s="10">
        <f t="shared" si="118"/>
        <v>0.25346712576626867</v>
      </c>
      <c r="K187" s="10">
        <f t="shared" si="118"/>
        <v>-1.6547241274353811E-2</v>
      </c>
      <c r="L187" s="10">
        <f t="shared" si="118"/>
        <v>5.6800986892079949E-2</v>
      </c>
      <c r="M187" s="21">
        <f t="shared" si="118"/>
        <v>0.10637534656202489</v>
      </c>
      <c r="N187" s="10">
        <f t="shared" si="118"/>
        <v>0.19277367888981156</v>
      </c>
      <c r="O187" s="10">
        <f t="shared" si="118"/>
        <v>-1.317659839629233E-2</v>
      </c>
      <c r="P187" s="10">
        <f t="shared" si="118"/>
        <v>8.0124708807407116E-2</v>
      </c>
      <c r="Q187" s="21">
        <f t="shared" si="118"/>
        <v>9.2715001018071064E-2</v>
      </c>
      <c r="R187" s="21">
        <f t="shared" si="118"/>
        <v>0.17391955084195521</v>
      </c>
      <c r="T187" s="10"/>
      <c r="U187" s="10"/>
    </row>
    <row r="188" spans="1:21" x14ac:dyDescent="0.2">
      <c r="A188" s="1">
        <v>2017</v>
      </c>
      <c r="B188" s="10">
        <f t="shared" ref="B188:R188" si="119">B164/B140</f>
        <v>0.15455968516159907</v>
      </c>
      <c r="C188" s="10">
        <f t="shared" si="119"/>
        <v>0.40223973216861109</v>
      </c>
      <c r="D188" s="10">
        <f t="shared" si="119"/>
        <v>0.3338976718815172</v>
      </c>
      <c r="E188" s="21">
        <f t="shared" si="119"/>
        <v>0.31027541712196999</v>
      </c>
      <c r="F188" s="10">
        <f t="shared" si="119"/>
        <v>0.2087098724006656</v>
      </c>
      <c r="G188" s="10">
        <f t="shared" si="119"/>
        <v>9.4987496512272632E-2</v>
      </c>
      <c r="H188" s="10">
        <f t="shared" si="119"/>
        <v>7.7066850548014806E-2</v>
      </c>
      <c r="I188" s="21">
        <f t="shared" si="119"/>
        <v>0.12945435604297703</v>
      </c>
      <c r="J188" s="10">
        <f t="shared" si="119"/>
        <v>0.13479464760835047</v>
      </c>
      <c r="K188" s="10">
        <f t="shared" si="119"/>
        <v>6.9467619599373143E-2</v>
      </c>
      <c r="L188" s="10">
        <f t="shared" si="119"/>
        <v>9.2560879949144748E-2</v>
      </c>
      <c r="M188" s="21">
        <f t="shared" si="119"/>
        <v>9.9675871184999001E-2</v>
      </c>
      <c r="N188" s="10">
        <f t="shared" si="119"/>
        <v>0.24875548281063325</v>
      </c>
      <c r="O188" s="10">
        <f t="shared" si="119"/>
        <v>7.1954596550873245E-2</v>
      </c>
      <c r="P188" s="10">
        <f t="shared" si="119"/>
        <v>-7.4434883829120465E-3</v>
      </c>
      <c r="Q188" s="21">
        <f t="shared" si="119"/>
        <v>0.11896567031547282</v>
      </c>
      <c r="R188" s="21">
        <f t="shared" si="119"/>
        <v>0.17508249887526472</v>
      </c>
      <c r="T188" s="10"/>
      <c r="U188" s="10"/>
    </row>
    <row r="189" spans="1:21" x14ac:dyDescent="0.2">
      <c r="A189" s="1">
        <v>2018</v>
      </c>
      <c r="B189" s="10">
        <f t="shared" ref="B189:R189" si="120">B165/B141</f>
        <v>0.15002439511243321</v>
      </c>
      <c r="C189" s="10">
        <f t="shared" si="120"/>
        <v>0.36660743999709644</v>
      </c>
      <c r="D189" s="10">
        <f t="shared" si="120"/>
        <v>0.3411576080672144</v>
      </c>
      <c r="E189" s="21">
        <f t="shared" si="120"/>
        <v>0.29537357356818333</v>
      </c>
      <c r="F189" s="10">
        <f t="shared" si="120"/>
        <v>0.17276633744069167</v>
      </c>
      <c r="G189" s="10">
        <f t="shared" si="120"/>
        <v>0.11624766471093684</v>
      </c>
      <c r="H189" s="10">
        <f t="shared" si="120"/>
        <v>0.19131358244338165</v>
      </c>
      <c r="I189" s="21">
        <f t="shared" si="120"/>
        <v>0.15902897534585458</v>
      </c>
      <c r="J189" s="10">
        <f t="shared" si="120"/>
        <v>7.6779455135360275E-2</v>
      </c>
      <c r="K189" s="10">
        <f t="shared" si="120"/>
        <v>0.22420756855675736</v>
      </c>
      <c r="L189" s="10">
        <f t="shared" si="120"/>
        <v>-6.7745075969431218E-2</v>
      </c>
      <c r="M189" s="21">
        <f t="shared" si="120"/>
        <v>7.8668120634943273E-2</v>
      </c>
      <c r="N189" s="10">
        <f t="shared" si="120"/>
        <v>0.37515880344601887</v>
      </c>
      <c r="O189" s="10">
        <f t="shared" si="120"/>
        <v>0.21977882068906049</v>
      </c>
      <c r="P189" s="10">
        <f t="shared" si="120"/>
        <v>-0.11368324024567192</v>
      </c>
      <c r="Q189" s="21">
        <f t="shared" si="120"/>
        <v>0.18601601667912698</v>
      </c>
      <c r="R189" s="21">
        <f t="shared" si="120"/>
        <v>0.18861019365409151</v>
      </c>
      <c r="T189" s="10"/>
      <c r="U189" s="10"/>
    </row>
    <row r="190" spans="1:21" x14ac:dyDescent="0.2">
      <c r="A190" s="1">
        <v>2019</v>
      </c>
      <c r="B190" s="10">
        <f t="shared" ref="B190:R190" si="121">B166/B142</f>
        <v>1.2543019003287841E-2</v>
      </c>
      <c r="C190" s="10">
        <f t="shared" si="121"/>
        <v>0.4379390412779231</v>
      </c>
      <c r="D190" s="10">
        <f t="shared" si="121"/>
        <v>0.40090706698047196</v>
      </c>
      <c r="E190" s="21">
        <f t="shared" si="121"/>
        <v>0.31893837487331111</v>
      </c>
      <c r="F190" s="10">
        <f t="shared" si="121"/>
        <v>0.17177294330563309</v>
      </c>
      <c r="G190" s="10">
        <f t="shared" si="121"/>
        <v>0.19615707566921747</v>
      </c>
      <c r="H190" s="10">
        <f t="shared" si="121"/>
        <v>0.21298339210308245</v>
      </c>
      <c r="I190" s="21">
        <f t="shared" si="121"/>
        <v>0.19260333219236711</v>
      </c>
      <c r="J190" s="10">
        <f t="shared" si="121"/>
        <v>8.6850814653489761E-2</v>
      </c>
      <c r="K190" s="10">
        <f t="shared" si="121"/>
        <v>0.10997945451173885</v>
      </c>
      <c r="L190" s="10">
        <f t="shared" si="121"/>
        <v>1.3046166252075692E-2</v>
      </c>
      <c r="M190" s="21">
        <f t="shared" si="121"/>
        <v>7.1745448987221044E-2</v>
      </c>
      <c r="N190" s="10">
        <f t="shared" si="121"/>
        <v>0.20232053836765934</v>
      </c>
      <c r="O190" s="10">
        <f t="shared" si="121"/>
        <v>0.23228891020612408</v>
      </c>
      <c r="P190" s="10">
        <f t="shared" si="121"/>
        <v>1.041569483018877E-2</v>
      </c>
      <c r="Q190" s="21">
        <f t="shared" si="121"/>
        <v>0.15663656146791008</v>
      </c>
      <c r="R190" s="21">
        <f t="shared" si="121"/>
        <v>0.19655686119344518</v>
      </c>
      <c r="T190" s="10"/>
      <c r="U190" s="10"/>
    </row>
    <row r="191" spans="1:21" x14ac:dyDescent="0.2">
      <c r="A191" s="1">
        <v>2020</v>
      </c>
      <c r="B191" s="88">
        <f t="shared" ref="B191:R191" si="122">B167/B143</f>
        <v>-0.19009407516118926</v>
      </c>
      <c r="C191" s="88">
        <f t="shared" si="122"/>
        <v>0.42195377503852083</v>
      </c>
      <c r="D191" s="88">
        <f t="shared" si="122"/>
        <v>4.0844581308544471E-3</v>
      </c>
      <c r="E191" s="89">
        <f t="shared" si="122"/>
        <v>0.1318911476236419</v>
      </c>
      <c r="F191" s="88">
        <f t="shared" si="122"/>
        <v>-0.38906994968544245</v>
      </c>
      <c r="G191" s="88">
        <f t="shared" si="122"/>
        <v>-0.15754046253962384</v>
      </c>
      <c r="H191" s="88">
        <f t="shared" si="122"/>
        <v>0.14039696717839958</v>
      </c>
      <c r="I191" s="89">
        <f t="shared" si="122"/>
        <v>-6.6849566150517292E-2</v>
      </c>
      <c r="J191" s="88">
        <f t="shared" si="122"/>
        <v>-6.3153856418468102E-2</v>
      </c>
      <c r="K191" s="88">
        <f t="shared" si="122"/>
        <v>2.9769168628933844E-3</v>
      </c>
      <c r="L191" s="88">
        <f t="shared" si="122"/>
        <v>-6.2417799609071293E-3</v>
      </c>
      <c r="M191" s="89">
        <f t="shared" si="122"/>
        <v>-2.2846564353908676E-2</v>
      </c>
      <c r="N191" s="88">
        <f t="shared" si="122"/>
        <v>-0.10551361342583383</v>
      </c>
      <c r="O191" s="88">
        <f t="shared" si="122"/>
        <v>9.435305283138247E-2</v>
      </c>
      <c r="P191" s="88">
        <f t="shared" si="122"/>
        <v>0.17695654997726831</v>
      </c>
      <c r="Q191" s="89">
        <f t="shared" si="122"/>
        <v>5.0673636541893191E-2</v>
      </c>
      <c r="R191" s="89">
        <f t="shared" si="122"/>
        <v>4.8260592852972087E-2</v>
      </c>
      <c r="T191" s="88"/>
      <c r="U191" s="88"/>
    </row>
    <row r="192" spans="1:21" x14ac:dyDescent="0.2">
      <c r="A192" s="1">
        <v>2021</v>
      </c>
      <c r="B192" s="88">
        <f t="shared" ref="B192:R192" si="123">B168/B144</f>
        <v>0.14072552564831556</v>
      </c>
      <c r="C192" s="88">
        <f t="shared" si="123"/>
        <v>7.0371494367781215E-2</v>
      </c>
      <c r="D192" s="88">
        <f t="shared" si="123"/>
        <v>0.81603261306775221</v>
      </c>
      <c r="E192" s="89">
        <f t="shared" si="123"/>
        <v>0.41300524787851717</v>
      </c>
      <c r="F192" s="88">
        <f t="shared" si="123"/>
        <v>0.6177049983050209</v>
      </c>
      <c r="G192" s="88">
        <f t="shared" si="123"/>
        <v>-0.44973222863774293</v>
      </c>
      <c r="H192" s="88">
        <f t="shared" si="123"/>
        <v>0.30555421596106475</v>
      </c>
      <c r="I192" s="89">
        <f t="shared" si="123"/>
        <v>0.15872430340301738</v>
      </c>
      <c r="J192" s="88">
        <f t="shared" si="123"/>
        <v>0.22046732085854623</v>
      </c>
      <c r="K192" s="88">
        <f t="shared" si="123"/>
        <v>0.34317116660658087</v>
      </c>
      <c r="L192" s="88">
        <f t="shared" si="123"/>
        <v>0.30945033983072584</v>
      </c>
      <c r="M192" s="89">
        <f t="shared" si="123"/>
        <v>0.28883845822245907</v>
      </c>
      <c r="N192" s="95">
        <f t="shared" si="123"/>
        <v>0.21415528594073893</v>
      </c>
      <c r="O192" s="88">
        <f t="shared" si="123"/>
        <v>0.46517152359200681</v>
      </c>
      <c r="P192" s="88">
        <f t="shared" si="123"/>
        <v>0.28928367161483814</v>
      </c>
      <c r="Q192" s="89">
        <f t="shared" si="123"/>
        <v>0.31456139601286515</v>
      </c>
      <c r="R192" s="89">
        <f t="shared" si="123"/>
        <v>0.28567528360763522</v>
      </c>
      <c r="T192" s="88"/>
      <c r="U192" s="88"/>
    </row>
    <row r="193" spans="1:21" x14ac:dyDescent="0.2">
      <c r="A193" s="46">
        <v>2022</v>
      </c>
      <c r="B193" s="95">
        <f t="shared" ref="B193:F194" si="124">B169/B145</f>
        <v>1.4802226079653385E-2</v>
      </c>
      <c r="C193" s="95">
        <f t="shared" si="124"/>
        <v>0.4111097646514742</v>
      </c>
      <c r="D193" s="95">
        <f t="shared" si="124"/>
        <v>0.40290008144151479</v>
      </c>
      <c r="E193" s="96">
        <f t="shared" si="124"/>
        <v>0.30036912354501372</v>
      </c>
      <c r="F193" s="95">
        <f t="shared" si="124"/>
        <v>0.19939865762245909</v>
      </c>
      <c r="G193" s="95">
        <f>G169/G145</f>
        <v>0.35289855796616265</v>
      </c>
      <c r="H193" s="95">
        <f t="shared" ref="H193:R194" si="125">H169/H145</f>
        <v>0.24387431591224681</v>
      </c>
      <c r="I193" s="96">
        <f t="shared" si="125"/>
        <v>0.26506864542890113</v>
      </c>
      <c r="J193" s="95">
        <f t="shared" si="125"/>
        <v>0.1516621455923565</v>
      </c>
      <c r="K193" s="95">
        <f t="shared" si="125"/>
        <v>0.27445999052953296</v>
      </c>
      <c r="L193" s="95">
        <f t="shared" si="125"/>
        <v>0.22717768878465386</v>
      </c>
      <c r="M193" s="96">
        <f t="shared" si="125"/>
        <v>0.21625843705703757</v>
      </c>
      <c r="N193" s="95">
        <f t="shared" si="125"/>
        <v>0.34143093399072139</v>
      </c>
      <c r="O193" s="137">
        <f t="shared" si="125"/>
        <v>0.21973517272391477</v>
      </c>
      <c r="P193" s="137">
        <f t="shared" si="125"/>
        <v>8.5489170701272266E-2</v>
      </c>
      <c r="Q193" s="138">
        <f t="shared" si="125"/>
        <v>0.22781480988764485</v>
      </c>
      <c r="R193" s="138">
        <f t="shared" si="125"/>
        <v>0.25565511584393241</v>
      </c>
      <c r="S193" s="26"/>
    </row>
    <row r="194" spans="1:21" x14ac:dyDescent="0.2">
      <c r="A194" s="40">
        <v>2023</v>
      </c>
      <c r="B194" s="146">
        <f t="shared" si="124"/>
        <v>0.34534354447055121</v>
      </c>
      <c r="C194" s="107">
        <f t="shared" si="124"/>
        <v>0.43641922005571032</v>
      </c>
      <c r="D194" s="107">
        <f t="shared" si="124"/>
        <v>0.43458761458616707</v>
      </c>
      <c r="E194" s="108">
        <f t="shared" si="124"/>
        <v>0.40962991553644779</v>
      </c>
      <c r="F194" s="107">
        <f t="shared" si="124"/>
        <v>0.3046107640519683</v>
      </c>
      <c r="G194" s="107">
        <f>G170/G146</f>
        <v>0.34199554262487686</v>
      </c>
      <c r="H194" s="107">
        <f t="shared" si="125"/>
        <v>0.29234364567104387</v>
      </c>
      <c r="I194" s="108">
        <f t="shared" si="125"/>
        <v>0.31337772120104151</v>
      </c>
      <c r="J194" s="107">
        <f t="shared" si="125"/>
        <v>0.24532422041862451</v>
      </c>
      <c r="K194" s="107">
        <f t="shared" si="125"/>
        <v>0.22418247554790885</v>
      </c>
      <c r="L194" s="107">
        <f t="shared" si="125"/>
        <v>0.23936912567053323</v>
      </c>
      <c r="M194" s="108">
        <f t="shared" si="125"/>
        <v>0.23659848536765121</v>
      </c>
      <c r="N194" s="107">
        <f t="shared" si="125"/>
        <v>0.2999878787878788</v>
      </c>
      <c r="O194" s="107">
        <f t="shared" si="125"/>
        <v>0.24286254252236361</v>
      </c>
      <c r="P194" s="107">
        <f t="shared" si="125"/>
        <v>0.27766161319089994</v>
      </c>
      <c r="Q194" s="108">
        <f t="shared" si="125"/>
        <v>0.27577212283498781</v>
      </c>
      <c r="R194" s="108">
        <f t="shared" si="125"/>
        <v>0.31518667092751057</v>
      </c>
      <c r="S194" s="26"/>
    </row>
    <row r="195" spans="1:21" x14ac:dyDescent="0.2">
      <c r="B195" s="88"/>
      <c r="C195" s="88"/>
      <c r="D195" s="88"/>
      <c r="E195" s="89"/>
      <c r="F195" s="88"/>
      <c r="G195" s="88"/>
      <c r="H195" s="88"/>
      <c r="I195" s="89"/>
      <c r="J195" s="88"/>
      <c r="K195" s="88"/>
      <c r="L195" s="88"/>
      <c r="M195" s="89"/>
      <c r="N195" s="88"/>
      <c r="O195" s="88"/>
      <c r="P195" s="88"/>
      <c r="Q195" s="89"/>
      <c r="R195" s="89"/>
      <c r="T195" s="88"/>
      <c r="U195" s="88"/>
    </row>
    <row r="196" spans="1:21" x14ac:dyDescent="0.2">
      <c r="A196" s="57" t="s">
        <v>17</v>
      </c>
      <c r="B196" s="53"/>
      <c r="C196" s="54"/>
      <c r="D196" s="54"/>
      <c r="E196" s="55"/>
      <c r="F196" s="54"/>
      <c r="G196" s="54"/>
      <c r="H196" s="54"/>
      <c r="I196" s="55"/>
      <c r="J196" s="54"/>
      <c r="K196" s="54"/>
      <c r="L196" s="54"/>
      <c r="M196" s="55"/>
      <c r="N196" s="54"/>
      <c r="O196" s="54"/>
      <c r="P196" s="54"/>
      <c r="Q196" s="55"/>
      <c r="R196" s="55"/>
      <c r="S196" s="56"/>
    </row>
    <row r="197" spans="1:21" x14ac:dyDescent="0.2">
      <c r="A197" s="57"/>
      <c r="B197" s="53"/>
      <c r="C197" s="54"/>
      <c r="D197" s="54"/>
      <c r="E197" s="55"/>
      <c r="F197" s="54"/>
      <c r="G197" s="54"/>
      <c r="H197" s="54"/>
      <c r="I197" s="55"/>
      <c r="J197" s="54"/>
      <c r="K197" s="54"/>
      <c r="L197" s="54"/>
      <c r="M197" s="55"/>
      <c r="N197" s="54"/>
      <c r="O197" s="54"/>
      <c r="P197" s="54"/>
      <c r="Q197" s="55"/>
      <c r="R197" s="55"/>
      <c r="S197" s="56"/>
    </row>
    <row r="198" spans="1:21" x14ac:dyDescent="0.2">
      <c r="J198" s="5"/>
      <c r="K198" s="5"/>
      <c r="L198" s="5"/>
      <c r="M198" s="6"/>
      <c r="N198" s="5"/>
      <c r="O198" s="5"/>
      <c r="P198" s="5"/>
      <c r="R198" s="19"/>
    </row>
    <row r="199" spans="1:21" x14ac:dyDescent="0.2">
      <c r="J199" s="20"/>
      <c r="K199" s="20"/>
      <c r="L199" s="20"/>
      <c r="M199" s="23"/>
      <c r="N199" s="20"/>
      <c r="O199" s="20"/>
      <c r="P199" s="20"/>
      <c r="R199" s="9"/>
    </row>
    <row r="201" spans="1:21" x14ac:dyDescent="0.2">
      <c r="E201" s="19"/>
    </row>
    <row r="202" spans="1:21" x14ac:dyDescent="0.2">
      <c r="E202" s="23"/>
      <c r="I202" s="19"/>
      <c r="M202" s="19"/>
      <c r="Q202" s="19"/>
      <c r="R202" s="19"/>
    </row>
    <row r="203" spans="1:21" x14ac:dyDescent="0.2">
      <c r="I203" s="23"/>
      <c r="M203" s="23"/>
      <c r="Q203" s="23"/>
    </row>
  </sheetData>
  <mergeCells count="1">
    <mergeCell ref="A1:R1"/>
  </mergeCells>
  <phoneticPr fontId="0" type="noConversion"/>
  <pageMargins left="0.5" right="0.25" top="0.75" bottom="0.75" header="0.5" footer="0.5"/>
  <pageSetup paperSize="5" scale="77" fitToHeight="0" orientation="landscape" r:id="rId1"/>
  <headerFooter alignWithMargins="0">
    <oddHeader>&amp;RPrint date:  &amp;D,  &amp;T</oddHeader>
    <oddFooter>&amp;L&amp;9&amp;Z&amp;F
&amp;A&amp;RPage &amp;P of &amp;N</oddFooter>
  </headerFooter>
  <rowBreaks count="3" manualBreakCount="3">
    <brk id="51" max="16383" man="1"/>
    <brk id="99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2:X234"/>
  <sheetViews>
    <sheetView showGridLines="0" view="pageBreakPreview" zoomScale="90" zoomScaleNormal="85" zoomScaleSheetLayoutView="90" workbookViewId="0">
      <pane xSplit="1" ySplit="4" topLeftCell="B149" activePane="bottomRight" state="frozen"/>
      <selection activeCell="H30" sqref="H30"/>
      <selection pane="topRight" activeCell="H30" sqref="H30"/>
      <selection pane="bottomLeft" activeCell="H30" sqref="H30"/>
      <selection pane="bottomRight" activeCell="B201" sqref="B201"/>
    </sheetView>
  </sheetViews>
  <sheetFormatPr defaultColWidth="9.140625" defaultRowHeight="12.75" x14ac:dyDescent="0.2"/>
  <cols>
    <col min="1" max="1" width="24.7109375" style="1" customWidth="1"/>
    <col min="2" max="4" width="11.7109375" style="1" customWidth="1"/>
    <col min="5" max="5" width="11.7109375" style="2" customWidth="1"/>
    <col min="6" max="8" width="11.7109375" style="1" customWidth="1"/>
    <col min="9" max="9" width="11.7109375" style="2" customWidth="1"/>
    <col min="10" max="12" width="11.7109375" style="1" customWidth="1"/>
    <col min="13" max="13" width="11.7109375" style="2" customWidth="1"/>
    <col min="14" max="16" width="11.7109375" style="1" customWidth="1"/>
    <col min="17" max="18" width="11.7109375" style="2" customWidth="1"/>
    <col min="19" max="19" width="15.7109375" style="1" customWidth="1"/>
    <col min="20" max="20" width="10.28515625" style="1" bestFit="1" customWidth="1"/>
    <col min="21" max="21" width="11.140625" style="1" bestFit="1" customWidth="1"/>
    <col min="22" max="16384" width="9.140625" style="1"/>
  </cols>
  <sheetData>
    <row r="2" spans="1:19" ht="15.75" x14ac:dyDescent="0.25">
      <c r="A2" s="22" t="s">
        <v>31</v>
      </c>
      <c r="B2" s="26"/>
      <c r="C2" s="26"/>
      <c r="D2" s="26"/>
      <c r="E2" s="42"/>
      <c r="F2" s="26"/>
      <c r="H2" s="87"/>
      <c r="J2" s="26"/>
      <c r="K2" s="26"/>
      <c r="L2" s="26"/>
      <c r="M2" s="42"/>
      <c r="O2" s="26"/>
    </row>
    <row r="3" spans="1:19" x14ac:dyDescent="0.2">
      <c r="A3" s="2" t="str">
        <f>'Grand Total'!A2</f>
        <v>For period ending 01/31/23</v>
      </c>
      <c r="B3" s="26"/>
      <c r="C3" s="26"/>
      <c r="D3" s="26"/>
      <c r="E3" s="42"/>
      <c r="F3" s="26"/>
      <c r="G3" s="26"/>
      <c r="H3" s="26"/>
      <c r="I3" s="42"/>
      <c r="J3" s="26"/>
      <c r="K3" s="26"/>
      <c r="O3" s="24"/>
      <c r="P3" s="24"/>
    </row>
    <row r="4" spans="1:19" x14ac:dyDescent="0.2">
      <c r="B4" s="24" t="s">
        <v>4</v>
      </c>
      <c r="C4" s="24" t="s">
        <v>5</v>
      </c>
      <c r="D4" s="24" t="s">
        <v>6</v>
      </c>
      <c r="E4" s="25" t="s">
        <v>23</v>
      </c>
      <c r="F4" s="24" t="s">
        <v>7</v>
      </c>
      <c r="G4" s="24" t="s">
        <v>8</v>
      </c>
      <c r="H4" s="24" t="s">
        <v>9</v>
      </c>
      <c r="I4" s="25" t="s">
        <v>20</v>
      </c>
      <c r="J4" s="24" t="s">
        <v>10</v>
      </c>
      <c r="K4" s="24" t="s">
        <v>11</v>
      </c>
      <c r="L4" s="24" t="s">
        <v>12</v>
      </c>
      <c r="M4" s="25" t="s">
        <v>21</v>
      </c>
      <c r="N4" s="24" t="s">
        <v>13</v>
      </c>
      <c r="O4" s="24" t="s">
        <v>14</v>
      </c>
      <c r="P4" s="24" t="s">
        <v>15</v>
      </c>
      <c r="Q4" s="25" t="s">
        <v>22</v>
      </c>
      <c r="R4" s="25" t="s">
        <v>16</v>
      </c>
    </row>
    <row r="5" spans="1:19" x14ac:dyDescent="0.2">
      <c r="A5" s="59" t="s">
        <v>0</v>
      </c>
      <c r="B5" s="26"/>
      <c r="C5" s="26"/>
      <c r="D5" s="26"/>
      <c r="E5" s="42"/>
      <c r="F5" s="26"/>
      <c r="G5" s="26"/>
      <c r="H5" s="26"/>
      <c r="I5" s="42"/>
      <c r="K5" s="26"/>
      <c r="L5" s="26"/>
      <c r="M5" s="42"/>
      <c r="N5" s="26"/>
      <c r="O5" s="26"/>
      <c r="P5" s="26"/>
      <c r="Q5" s="42"/>
      <c r="S5" s="26"/>
    </row>
    <row r="6" spans="1:19" x14ac:dyDescent="0.2">
      <c r="A6" s="1">
        <v>2002</v>
      </c>
      <c r="B6" s="61">
        <v>3131</v>
      </c>
      <c r="C6" s="61">
        <v>2828</v>
      </c>
      <c r="D6" s="41">
        <v>3131</v>
      </c>
      <c r="E6" s="43">
        <f t="shared" ref="E6:E14" si="0">SUM(B6:D6)</f>
        <v>9090</v>
      </c>
      <c r="F6" s="41">
        <v>3030</v>
      </c>
      <c r="G6" s="41">
        <v>3131</v>
      </c>
      <c r="H6" s="41">
        <v>3030</v>
      </c>
      <c r="I6" s="43">
        <f t="shared" ref="I6:I13" si="1">SUM(F6:H6)</f>
        <v>9191</v>
      </c>
      <c r="J6" s="41">
        <v>3131</v>
      </c>
      <c r="K6" s="41">
        <v>3131</v>
      </c>
      <c r="L6" s="41">
        <v>3030</v>
      </c>
      <c r="M6" s="43">
        <f t="shared" ref="M6:M12" si="2">SUM(J6:L6)</f>
        <v>9292</v>
      </c>
      <c r="N6" s="41">
        <v>3131</v>
      </c>
      <c r="O6" s="41">
        <v>3030</v>
      </c>
      <c r="P6" s="41">
        <v>3131</v>
      </c>
      <c r="Q6" s="43">
        <f t="shared" ref="Q6:Q14" si="3">SUM(N6:P6)</f>
        <v>9292</v>
      </c>
      <c r="R6" s="4">
        <f t="shared" ref="R6:R14" si="4">SUM(E6+I6+M6+Q6)</f>
        <v>36865</v>
      </c>
      <c r="S6" s="26"/>
    </row>
    <row r="7" spans="1:19" x14ac:dyDescent="0.2">
      <c r="A7" s="1">
        <v>2003</v>
      </c>
      <c r="B7" s="61">
        <v>3131</v>
      </c>
      <c r="C7" s="61">
        <v>2828</v>
      </c>
      <c r="D7" s="41">
        <v>3131</v>
      </c>
      <c r="E7" s="43">
        <f t="shared" si="0"/>
        <v>9090</v>
      </c>
      <c r="F7" s="41">
        <v>3030</v>
      </c>
      <c r="G7" s="41">
        <v>3131</v>
      </c>
      <c r="H7" s="41">
        <v>3030</v>
      </c>
      <c r="I7" s="43">
        <f t="shared" si="1"/>
        <v>9191</v>
      </c>
      <c r="J7" s="41">
        <v>3131</v>
      </c>
      <c r="K7" s="41">
        <v>3131</v>
      </c>
      <c r="L7" s="41">
        <v>3030</v>
      </c>
      <c r="M7" s="43">
        <f t="shared" si="2"/>
        <v>9292</v>
      </c>
      <c r="N7" s="41">
        <v>3131</v>
      </c>
      <c r="O7" s="41">
        <v>3030</v>
      </c>
      <c r="P7" s="41">
        <v>3131</v>
      </c>
      <c r="Q7" s="43">
        <f t="shared" si="3"/>
        <v>9292</v>
      </c>
      <c r="R7" s="4">
        <f t="shared" si="4"/>
        <v>36865</v>
      </c>
      <c r="S7" s="26"/>
    </row>
    <row r="8" spans="1:19" x14ac:dyDescent="0.2">
      <c r="A8" s="1">
        <v>2004</v>
      </c>
      <c r="B8" s="61">
        <v>3131</v>
      </c>
      <c r="C8" s="61">
        <v>2929</v>
      </c>
      <c r="D8" s="41">
        <v>3131</v>
      </c>
      <c r="E8" s="43">
        <f t="shared" si="0"/>
        <v>9191</v>
      </c>
      <c r="F8" s="41">
        <v>3030</v>
      </c>
      <c r="G8" s="41">
        <v>3131</v>
      </c>
      <c r="H8" s="41">
        <v>3030</v>
      </c>
      <c r="I8" s="43">
        <f t="shared" si="1"/>
        <v>9191</v>
      </c>
      <c r="J8" s="41">
        <v>3131</v>
      </c>
      <c r="K8" s="41">
        <v>3131</v>
      </c>
      <c r="L8" s="41">
        <v>3030</v>
      </c>
      <c r="M8" s="43">
        <f t="shared" si="2"/>
        <v>9292</v>
      </c>
      <c r="N8" s="41">
        <v>3131</v>
      </c>
      <c r="O8" s="41">
        <v>3030</v>
      </c>
      <c r="P8" s="41">
        <v>3131</v>
      </c>
      <c r="Q8" s="43">
        <f t="shared" si="3"/>
        <v>9292</v>
      </c>
      <c r="R8" s="4">
        <f t="shared" si="4"/>
        <v>36966</v>
      </c>
      <c r="S8" s="26"/>
    </row>
    <row r="9" spans="1:19" x14ac:dyDescent="0.2">
      <c r="A9" s="1">
        <v>2005</v>
      </c>
      <c r="B9" s="61">
        <v>3131</v>
      </c>
      <c r="C9" s="61">
        <v>2828</v>
      </c>
      <c r="D9" s="41">
        <v>3131</v>
      </c>
      <c r="E9" s="43">
        <f t="shared" si="0"/>
        <v>9090</v>
      </c>
      <c r="F9" s="41">
        <v>3030</v>
      </c>
      <c r="G9" s="41">
        <v>3131</v>
      </c>
      <c r="H9" s="41">
        <v>3030</v>
      </c>
      <c r="I9" s="43">
        <f t="shared" si="1"/>
        <v>9191</v>
      </c>
      <c r="J9" s="41">
        <v>3131</v>
      </c>
      <c r="K9" s="41">
        <v>3131</v>
      </c>
      <c r="L9" s="41">
        <v>3030</v>
      </c>
      <c r="M9" s="43">
        <f t="shared" si="2"/>
        <v>9292</v>
      </c>
      <c r="N9" s="41">
        <v>3131</v>
      </c>
      <c r="O9" s="41">
        <v>3030</v>
      </c>
      <c r="P9" s="41">
        <v>3131</v>
      </c>
      <c r="Q9" s="43">
        <f t="shared" si="3"/>
        <v>9292</v>
      </c>
      <c r="R9" s="4">
        <f t="shared" si="4"/>
        <v>36865</v>
      </c>
      <c r="S9" s="26"/>
    </row>
    <row r="10" spans="1:19" x14ac:dyDescent="0.2">
      <c r="A10" s="1">
        <v>2006</v>
      </c>
      <c r="B10" s="61">
        <v>3131</v>
      </c>
      <c r="C10" s="61">
        <v>2828</v>
      </c>
      <c r="D10" s="41">
        <v>3131</v>
      </c>
      <c r="E10" s="43">
        <f t="shared" si="0"/>
        <v>9090</v>
      </c>
      <c r="F10" s="41">
        <v>3030</v>
      </c>
      <c r="G10" s="41">
        <v>3131</v>
      </c>
      <c r="H10" s="41">
        <v>3030</v>
      </c>
      <c r="I10" s="43">
        <f t="shared" si="1"/>
        <v>9191</v>
      </c>
      <c r="J10" s="41">
        <v>3131</v>
      </c>
      <c r="K10" s="41">
        <v>3131</v>
      </c>
      <c r="L10" s="41">
        <v>3030</v>
      </c>
      <c r="M10" s="43">
        <f t="shared" si="2"/>
        <v>9292</v>
      </c>
      <c r="N10" s="41">
        <v>3131</v>
      </c>
      <c r="O10" s="41">
        <v>3030</v>
      </c>
      <c r="P10" s="41">
        <v>3131</v>
      </c>
      <c r="Q10" s="43">
        <f t="shared" si="3"/>
        <v>9292</v>
      </c>
      <c r="R10" s="4">
        <f t="shared" si="4"/>
        <v>36865</v>
      </c>
      <c r="S10" s="26"/>
    </row>
    <row r="11" spans="1:19" x14ac:dyDescent="0.2">
      <c r="A11" s="1">
        <v>2007</v>
      </c>
      <c r="B11" s="61">
        <v>3131</v>
      </c>
      <c r="C11" s="61">
        <v>2828</v>
      </c>
      <c r="D11" s="41">
        <v>3131</v>
      </c>
      <c r="E11" s="43">
        <f t="shared" si="0"/>
        <v>9090</v>
      </c>
      <c r="F11" s="41">
        <v>3030</v>
      </c>
      <c r="G11" s="41">
        <v>3131</v>
      </c>
      <c r="H11" s="41">
        <v>3030</v>
      </c>
      <c r="I11" s="43">
        <f t="shared" si="1"/>
        <v>9191</v>
      </c>
      <c r="J11" s="41">
        <v>3131</v>
      </c>
      <c r="K11" s="41">
        <v>3131</v>
      </c>
      <c r="L11" s="41">
        <v>3030</v>
      </c>
      <c r="M11" s="43">
        <f t="shared" si="2"/>
        <v>9292</v>
      </c>
      <c r="N11" s="41">
        <v>3131</v>
      </c>
      <c r="O11" s="41">
        <v>3030</v>
      </c>
      <c r="P11" s="41">
        <v>3131</v>
      </c>
      <c r="Q11" s="43">
        <f t="shared" si="3"/>
        <v>9292</v>
      </c>
      <c r="R11" s="4">
        <f t="shared" si="4"/>
        <v>36865</v>
      </c>
      <c r="S11" s="26"/>
    </row>
    <row r="12" spans="1:19" x14ac:dyDescent="0.2">
      <c r="A12" s="1">
        <v>2008</v>
      </c>
      <c r="B12" s="61">
        <v>3131</v>
      </c>
      <c r="C12" s="61">
        <f>101*29</f>
        <v>2929</v>
      </c>
      <c r="D12" s="41">
        <v>3131</v>
      </c>
      <c r="E12" s="43">
        <f t="shared" si="0"/>
        <v>9191</v>
      </c>
      <c r="F12" s="41">
        <v>3030</v>
      </c>
      <c r="G12" s="41">
        <v>3131</v>
      </c>
      <c r="H12" s="41">
        <v>3030</v>
      </c>
      <c r="I12" s="43">
        <f t="shared" si="1"/>
        <v>9191</v>
      </c>
      <c r="J12" s="41">
        <v>3131</v>
      </c>
      <c r="K12" s="41">
        <v>3131</v>
      </c>
      <c r="L12" s="41">
        <v>3030</v>
      </c>
      <c r="M12" s="43">
        <f t="shared" si="2"/>
        <v>9292</v>
      </c>
      <c r="N12" s="41">
        <v>3131</v>
      </c>
      <c r="O12" s="41">
        <v>3030</v>
      </c>
      <c r="P12" s="41">
        <v>3131</v>
      </c>
      <c r="Q12" s="43">
        <f t="shared" si="3"/>
        <v>9292</v>
      </c>
      <c r="R12" s="4">
        <f t="shared" si="4"/>
        <v>36966</v>
      </c>
      <c r="S12" s="26"/>
    </row>
    <row r="13" spans="1:19" x14ac:dyDescent="0.2">
      <c r="A13" s="1">
        <v>2009</v>
      </c>
      <c r="B13" s="61">
        <v>3131</v>
      </c>
      <c r="C13" s="61">
        <v>2828</v>
      </c>
      <c r="D13" s="41">
        <v>3131</v>
      </c>
      <c r="E13" s="43">
        <f>SUM(B13:D13)</f>
        <v>9090</v>
      </c>
      <c r="F13" s="41">
        <v>3030</v>
      </c>
      <c r="G13" s="41">
        <v>3131</v>
      </c>
      <c r="H13" s="41">
        <v>3030</v>
      </c>
      <c r="I13" s="43">
        <f t="shared" si="1"/>
        <v>9191</v>
      </c>
      <c r="J13" s="41">
        <v>3131</v>
      </c>
      <c r="K13" s="41">
        <v>3131</v>
      </c>
      <c r="L13" s="41">
        <v>3030</v>
      </c>
      <c r="M13" s="43">
        <f>SUM(J13:L13)</f>
        <v>9292</v>
      </c>
      <c r="N13" s="41">
        <v>3131</v>
      </c>
      <c r="O13" s="41">
        <v>3030</v>
      </c>
      <c r="P13" s="41">
        <v>3131</v>
      </c>
      <c r="Q13" s="43">
        <f t="shared" si="3"/>
        <v>9292</v>
      </c>
      <c r="R13" s="4">
        <f t="shared" si="4"/>
        <v>36865</v>
      </c>
      <c r="S13" s="26"/>
    </row>
    <row r="14" spans="1:19" x14ac:dyDescent="0.2">
      <c r="A14" s="1">
        <v>2010</v>
      </c>
      <c r="B14" s="61">
        <v>3131</v>
      </c>
      <c r="C14" s="61">
        <v>2828</v>
      </c>
      <c r="D14" s="41">
        <v>3131</v>
      </c>
      <c r="E14" s="43">
        <f t="shared" si="0"/>
        <v>9090</v>
      </c>
      <c r="F14" s="41">
        <v>3030</v>
      </c>
      <c r="G14" s="41">
        <v>3131</v>
      </c>
      <c r="H14" s="41">
        <v>3030</v>
      </c>
      <c r="I14" s="43">
        <f>SUM(F14:H14)</f>
        <v>9191</v>
      </c>
      <c r="J14" s="41">
        <v>3131</v>
      </c>
      <c r="K14" s="41">
        <v>3131</v>
      </c>
      <c r="L14" s="41">
        <v>3030</v>
      </c>
      <c r="M14" s="43">
        <f>SUM(J14:L14)</f>
        <v>9292</v>
      </c>
      <c r="N14" s="41">
        <v>3131</v>
      </c>
      <c r="O14" s="41">
        <v>3030</v>
      </c>
      <c r="P14" s="41">
        <v>3131</v>
      </c>
      <c r="Q14" s="43">
        <f t="shared" si="3"/>
        <v>9292</v>
      </c>
      <c r="R14" s="4">
        <f t="shared" si="4"/>
        <v>36865</v>
      </c>
      <c r="S14" s="26"/>
    </row>
    <row r="15" spans="1:19" x14ac:dyDescent="0.2">
      <c r="A15" s="1">
        <v>2011</v>
      </c>
      <c r="B15" s="61">
        <v>3131</v>
      </c>
      <c r="C15" s="61">
        <v>2828</v>
      </c>
      <c r="D15" s="41">
        <v>3131</v>
      </c>
      <c r="E15" s="43">
        <f>SUM(B15:D15)</f>
        <v>9090</v>
      </c>
      <c r="F15" s="41">
        <v>3030</v>
      </c>
      <c r="G15" s="41">
        <v>3131</v>
      </c>
      <c r="H15" s="41">
        <v>3030</v>
      </c>
      <c r="I15" s="43">
        <f>SUM(F15:H15)</f>
        <v>9191</v>
      </c>
      <c r="J15" s="41">
        <v>3131</v>
      </c>
      <c r="K15" s="41">
        <v>3131</v>
      </c>
      <c r="L15" s="41">
        <v>3030</v>
      </c>
      <c r="M15" s="43">
        <f>SUM(J15:L15)</f>
        <v>9292</v>
      </c>
      <c r="N15" s="41">
        <v>3131</v>
      </c>
      <c r="O15" s="41">
        <v>3030</v>
      </c>
      <c r="P15" s="41">
        <v>3131</v>
      </c>
      <c r="Q15" s="43">
        <f>SUM(N15:P15)</f>
        <v>9292</v>
      </c>
      <c r="R15" s="4">
        <f>SUM(E15+I15+M15+Q15)</f>
        <v>36865</v>
      </c>
      <c r="S15" s="26"/>
    </row>
    <row r="16" spans="1:19" x14ac:dyDescent="0.2">
      <c r="A16" s="1">
        <v>2012</v>
      </c>
      <c r="B16" s="61">
        <v>3131</v>
      </c>
      <c r="C16" s="61">
        <f>29*101</f>
        <v>2929</v>
      </c>
      <c r="D16" s="41">
        <v>3131</v>
      </c>
      <c r="E16" s="43">
        <f>SUM(B16:D16)</f>
        <v>9191</v>
      </c>
      <c r="F16" s="41">
        <v>3030</v>
      </c>
      <c r="G16" s="41">
        <v>3131</v>
      </c>
      <c r="H16" s="41">
        <v>3030</v>
      </c>
      <c r="I16" s="43">
        <f t="shared" ref="I16:I17" si="5">SUM(F16:H16)</f>
        <v>9191</v>
      </c>
      <c r="J16" s="41">
        <v>3131</v>
      </c>
      <c r="K16" s="41">
        <v>3131</v>
      </c>
      <c r="L16" s="41">
        <v>3030</v>
      </c>
      <c r="M16" s="43">
        <f>SUM(J16:L16)</f>
        <v>9292</v>
      </c>
      <c r="N16" s="41">
        <v>3131</v>
      </c>
      <c r="O16" s="41">
        <v>3030</v>
      </c>
      <c r="P16" s="41">
        <v>3131</v>
      </c>
      <c r="Q16" s="43">
        <f>SUM(N16:P16)</f>
        <v>9292</v>
      </c>
      <c r="R16" s="4">
        <f>SUM(E16+I16+M16+Q16)</f>
        <v>36966</v>
      </c>
      <c r="S16" s="26"/>
    </row>
    <row r="17" spans="1:19" x14ac:dyDescent="0.2">
      <c r="A17" s="1">
        <v>2013</v>
      </c>
      <c r="B17" s="61">
        <v>3131</v>
      </c>
      <c r="C17" s="61">
        <v>2828</v>
      </c>
      <c r="D17" s="41">
        <v>3131</v>
      </c>
      <c r="E17" s="43">
        <f>SUM(B17:D17)</f>
        <v>9090</v>
      </c>
      <c r="F17" s="41">
        <v>3030</v>
      </c>
      <c r="G17" s="41">
        <v>3131</v>
      </c>
      <c r="H17" s="41">
        <v>3030</v>
      </c>
      <c r="I17" s="43">
        <f t="shared" si="5"/>
        <v>9191</v>
      </c>
      <c r="J17" s="41">
        <v>3131</v>
      </c>
      <c r="K17" s="41">
        <v>3131</v>
      </c>
      <c r="L17" s="41">
        <v>3030</v>
      </c>
      <c r="M17" s="43">
        <f>SUM(J17:L17)</f>
        <v>9292</v>
      </c>
      <c r="N17" s="41">
        <v>3131</v>
      </c>
      <c r="O17" s="41">
        <v>3030</v>
      </c>
      <c r="P17" s="41">
        <v>3131</v>
      </c>
      <c r="Q17" s="43">
        <f>SUM(N17:P17)</f>
        <v>9292</v>
      </c>
      <c r="R17" s="4">
        <f>SUM(E17+I17+M17+Q17)</f>
        <v>36865</v>
      </c>
      <c r="S17" s="26"/>
    </row>
    <row r="18" spans="1:19" x14ac:dyDescent="0.2">
      <c r="A18" s="1">
        <v>2014</v>
      </c>
      <c r="B18" s="61">
        <v>3131</v>
      </c>
      <c r="C18" s="61">
        <v>2828</v>
      </c>
      <c r="D18" s="41">
        <v>3131</v>
      </c>
      <c r="E18" s="43">
        <f t="shared" ref="E18:E19" si="6">SUM(B18:D18)</f>
        <v>9090</v>
      </c>
      <c r="F18" s="41">
        <v>3030</v>
      </c>
      <c r="G18" s="41">
        <v>3131</v>
      </c>
      <c r="H18" s="41">
        <v>3030</v>
      </c>
      <c r="I18" s="43">
        <f t="shared" ref="I18:I19" si="7">SUM(F18:H18)</f>
        <v>9191</v>
      </c>
      <c r="J18" s="41">
        <v>3131</v>
      </c>
      <c r="K18" s="41">
        <v>3131</v>
      </c>
      <c r="L18" s="41">
        <v>3030</v>
      </c>
      <c r="M18" s="43">
        <f t="shared" ref="M18:M19" si="8">SUM(J18:L18)</f>
        <v>9292</v>
      </c>
      <c r="N18" s="41">
        <v>3131</v>
      </c>
      <c r="O18" s="41">
        <v>3030</v>
      </c>
      <c r="P18" s="41">
        <v>3131</v>
      </c>
      <c r="Q18" s="43">
        <f t="shared" ref="Q18:Q19" si="9">SUM(N18:P18)</f>
        <v>9292</v>
      </c>
      <c r="R18" s="4">
        <f t="shared" ref="R18:R19" si="10">SUM(E18+I18+M18+Q18)</f>
        <v>36865</v>
      </c>
      <c r="S18" s="26"/>
    </row>
    <row r="19" spans="1:19" x14ac:dyDescent="0.2">
      <c r="A19" s="1">
        <v>2015</v>
      </c>
      <c r="B19" s="61">
        <v>3131</v>
      </c>
      <c r="C19" s="61">
        <v>2828</v>
      </c>
      <c r="D19" s="41">
        <v>3131</v>
      </c>
      <c r="E19" s="43">
        <f t="shared" si="6"/>
        <v>9090</v>
      </c>
      <c r="F19" s="41">
        <v>3030</v>
      </c>
      <c r="G19" s="41">
        <v>3131</v>
      </c>
      <c r="H19" s="41">
        <v>3030</v>
      </c>
      <c r="I19" s="43">
        <f t="shared" si="7"/>
        <v>9191</v>
      </c>
      <c r="J19" s="41">
        <v>3131</v>
      </c>
      <c r="K19" s="41">
        <v>3131</v>
      </c>
      <c r="L19" s="41">
        <v>3030</v>
      </c>
      <c r="M19" s="43">
        <f t="shared" si="8"/>
        <v>9292</v>
      </c>
      <c r="N19" s="41">
        <v>3131</v>
      </c>
      <c r="O19" s="41">
        <v>3030</v>
      </c>
      <c r="P19" s="41">
        <v>3131</v>
      </c>
      <c r="Q19" s="43">
        <f t="shared" si="9"/>
        <v>9292</v>
      </c>
      <c r="R19" s="4">
        <f t="shared" si="10"/>
        <v>36865</v>
      </c>
      <c r="S19" s="26"/>
    </row>
    <row r="20" spans="1:19" x14ac:dyDescent="0.2">
      <c r="A20" s="1">
        <v>2016</v>
      </c>
      <c r="B20" s="61">
        <v>3131</v>
      </c>
      <c r="C20" s="61">
        <v>2929</v>
      </c>
      <c r="D20" s="41">
        <v>3100</v>
      </c>
      <c r="E20" s="43">
        <f t="shared" ref="E20" si="11">SUM(B20:D20)</f>
        <v>9160</v>
      </c>
      <c r="F20" s="41">
        <v>3000</v>
      </c>
      <c r="G20" s="41">
        <v>3100</v>
      </c>
      <c r="H20" s="41">
        <v>3000</v>
      </c>
      <c r="I20" s="43">
        <f t="shared" ref="I20" si="12">SUM(F20:H20)</f>
        <v>9100</v>
      </c>
      <c r="J20" s="41">
        <v>3100</v>
      </c>
      <c r="K20" s="41">
        <v>3100</v>
      </c>
      <c r="L20" s="41">
        <v>3000</v>
      </c>
      <c r="M20" s="43">
        <f t="shared" ref="M20" si="13">SUM(J20:L20)</f>
        <v>9200</v>
      </c>
      <c r="N20" s="41">
        <v>3100</v>
      </c>
      <c r="O20" s="41">
        <v>3000</v>
      </c>
      <c r="P20" s="41">
        <v>3100</v>
      </c>
      <c r="Q20" s="43">
        <f t="shared" ref="Q20" si="14">SUM(N20:P20)</f>
        <v>9200</v>
      </c>
      <c r="R20" s="4">
        <f t="shared" ref="R20" si="15">SUM(E20+I20+M20+Q20)</f>
        <v>36660</v>
      </c>
      <c r="S20" s="26"/>
    </row>
    <row r="21" spans="1:19" x14ac:dyDescent="0.2">
      <c r="A21" s="1">
        <v>2017</v>
      </c>
      <c r="B21" s="61">
        <v>3100</v>
      </c>
      <c r="C21" s="61">
        <v>2800</v>
      </c>
      <c r="D21" s="41">
        <v>3100</v>
      </c>
      <c r="E21" s="43">
        <f t="shared" ref="E21" si="16">SUM(B21:D21)</f>
        <v>9000</v>
      </c>
      <c r="F21" s="41">
        <v>3000</v>
      </c>
      <c r="G21" s="41">
        <v>3100</v>
      </c>
      <c r="H21" s="41">
        <v>3000</v>
      </c>
      <c r="I21" s="43">
        <f t="shared" ref="I21" si="17">SUM(F21:H21)</f>
        <v>9100</v>
      </c>
      <c r="J21" s="41">
        <v>3100</v>
      </c>
      <c r="K21" s="41">
        <v>3100</v>
      </c>
      <c r="L21" s="41">
        <v>3000</v>
      </c>
      <c r="M21" s="43">
        <f t="shared" ref="M21" si="18">SUM(J21:L21)</f>
        <v>9200</v>
      </c>
      <c r="N21" s="41">
        <v>3100</v>
      </c>
      <c r="O21" s="41">
        <v>3000</v>
      </c>
      <c r="P21" s="41">
        <v>3100</v>
      </c>
      <c r="Q21" s="43">
        <f t="shared" ref="Q21" si="19">SUM(N21:P21)</f>
        <v>9200</v>
      </c>
      <c r="R21" s="4">
        <f t="shared" ref="R21" si="20">SUM(E21+I21+M21+Q21)</f>
        <v>36500</v>
      </c>
      <c r="S21" s="26"/>
    </row>
    <row r="22" spans="1:19" x14ac:dyDescent="0.2">
      <c r="A22" s="1">
        <v>2018</v>
      </c>
      <c r="B22" s="61">
        <v>3100</v>
      </c>
      <c r="C22" s="61">
        <v>2800</v>
      </c>
      <c r="D22" s="41">
        <v>3100</v>
      </c>
      <c r="E22" s="43">
        <f t="shared" ref="E22:E24" si="21">SUM(B22:D22)</f>
        <v>9000</v>
      </c>
      <c r="F22" s="41">
        <v>3000</v>
      </c>
      <c r="G22" s="41">
        <v>3286</v>
      </c>
      <c r="H22" s="41">
        <v>3180</v>
      </c>
      <c r="I22" s="43">
        <f t="shared" ref="I22:I24" si="22">SUM(F22:H22)</f>
        <v>9466</v>
      </c>
      <c r="J22" s="41">
        <v>3286</v>
      </c>
      <c r="K22" s="41">
        <v>3286</v>
      </c>
      <c r="L22" s="41">
        <v>3180</v>
      </c>
      <c r="M22" s="43">
        <f t="shared" ref="M22" si="23">SUM(J22:L22)</f>
        <v>9752</v>
      </c>
      <c r="N22" s="41">
        <v>3286</v>
      </c>
      <c r="O22" s="41">
        <v>3180</v>
      </c>
      <c r="P22" s="41">
        <v>3286</v>
      </c>
      <c r="Q22" s="43">
        <f t="shared" ref="Q22" si="24">SUM(N22:P22)</f>
        <v>9752</v>
      </c>
      <c r="R22" s="4">
        <f t="shared" ref="R22:R24" si="25">SUM(E22+I22+M22+Q22)</f>
        <v>37970</v>
      </c>
      <c r="S22" s="26"/>
    </row>
    <row r="23" spans="1:19" x14ac:dyDescent="0.2">
      <c r="A23" s="1">
        <v>2019</v>
      </c>
      <c r="B23" s="61">
        <v>3286</v>
      </c>
      <c r="C23" s="61">
        <v>3052</v>
      </c>
      <c r="D23" s="41">
        <v>3379</v>
      </c>
      <c r="E23" s="43">
        <f t="shared" si="21"/>
        <v>9717</v>
      </c>
      <c r="F23" s="41">
        <v>3270</v>
      </c>
      <c r="G23" s="41">
        <v>3286</v>
      </c>
      <c r="H23" s="41">
        <v>3180</v>
      </c>
      <c r="I23" s="43">
        <f t="shared" si="22"/>
        <v>9736</v>
      </c>
      <c r="J23" s="41">
        <v>3286</v>
      </c>
      <c r="K23" s="41">
        <v>3286</v>
      </c>
      <c r="L23" s="77">
        <v>3180</v>
      </c>
      <c r="M23" s="43">
        <f t="shared" ref="M23:M24" si="26">SUM(J23:L23)</f>
        <v>9752</v>
      </c>
      <c r="N23" s="41">
        <f>3173/0.939</f>
        <v>3379.1267305644305</v>
      </c>
      <c r="O23" s="41">
        <f>2319/0.7092</f>
        <v>3269.881556683587</v>
      </c>
      <c r="P23" s="41">
        <f>+P47/P71</f>
        <v>3378.8132320762002</v>
      </c>
      <c r="Q23" s="43">
        <f t="shared" ref="Q23:Q24" si="27">SUM(N23:P23)</f>
        <v>10027.821519324218</v>
      </c>
      <c r="R23" s="4">
        <f t="shared" si="25"/>
        <v>39232.821519324221</v>
      </c>
      <c r="S23" s="26"/>
    </row>
    <row r="24" spans="1:19" x14ac:dyDescent="0.2">
      <c r="A24" s="1">
        <v>2020</v>
      </c>
      <c r="B24" s="61">
        <v>3472</v>
      </c>
      <c r="C24" s="61">
        <v>3248</v>
      </c>
      <c r="D24" s="61">
        <v>3472</v>
      </c>
      <c r="E24" s="43">
        <f t="shared" si="21"/>
        <v>10192</v>
      </c>
      <c r="F24" s="61">
        <v>3360</v>
      </c>
      <c r="G24" s="61">
        <v>3472</v>
      </c>
      <c r="H24" s="61">
        <v>3360</v>
      </c>
      <c r="I24" s="43">
        <f t="shared" si="22"/>
        <v>10192</v>
      </c>
      <c r="J24" s="61">
        <v>3472</v>
      </c>
      <c r="K24" s="49">
        <v>3472</v>
      </c>
      <c r="L24" s="49">
        <v>3360</v>
      </c>
      <c r="M24" s="50">
        <f t="shared" si="26"/>
        <v>10304</v>
      </c>
      <c r="N24" s="49">
        <v>3472</v>
      </c>
      <c r="O24" s="49">
        <v>3360</v>
      </c>
      <c r="P24" s="49">
        <v>3472</v>
      </c>
      <c r="Q24" s="50">
        <f t="shared" si="27"/>
        <v>10304</v>
      </c>
      <c r="R24" s="51">
        <f t="shared" si="25"/>
        <v>40992</v>
      </c>
      <c r="S24" s="26"/>
    </row>
    <row r="25" spans="1:19" x14ac:dyDescent="0.2">
      <c r="A25" s="1">
        <v>2021</v>
      </c>
      <c r="B25" s="61">
        <v>3472</v>
      </c>
      <c r="C25" s="61">
        <v>3136</v>
      </c>
      <c r="D25" s="61">
        <v>3472</v>
      </c>
      <c r="E25" s="43">
        <f t="shared" ref="E25" si="28">SUM(B25:D25)</f>
        <v>10080</v>
      </c>
      <c r="F25" s="61">
        <v>3360</v>
      </c>
      <c r="G25" s="61">
        <v>3472</v>
      </c>
      <c r="H25" s="61">
        <v>3360</v>
      </c>
      <c r="I25" s="43">
        <f t="shared" ref="I25" si="29">SUM(F25:H25)</f>
        <v>10192</v>
      </c>
      <c r="J25" s="61">
        <v>3472</v>
      </c>
      <c r="K25" s="49">
        <v>3472</v>
      </c>
      <c r="L25" s="49">
        <v>3360</v>
      </c>
      <c r="M25" s="50">
        <f t="shared" ref="M25" si="30">SUM(J25:L25)</f>
        <v>10304</v>
      </c>
      <c r="N25" s="49">
        <v>3472</v>
      </c>
      <c r="O25" s="49">
        <v>3360</v>
      </c>
      <c r="P25" s="49">
        <v>3472</v>
      </c>
      <c r="Q25" s="50">
        <f t="shared" ref="Q25" si="31">SUM(N25:P25)</f>
        <v>10304</v>
      </c>
      <c r="R25" s="51">
        <f t="shared" ref="R25" si="32">SUM(E25+I25+M25+Q25)</f>
        <v>40880</v>
      </c>
      <c r="S25" s="26"/>
    </row>
    <row r="26" spans="1:19" x14ac:dyDescent="0.2">
      <c r="A26" s="46">
        <v>2022</v>
      </c>
      <c r="B26" s="49">
        <v>3472</v>
      </c>
      <c r="C26" s="49">
        <v>3136</v>
      </c>
      <c r="D26" s="49">
        <v>3472</v>
      </c>
      <c r="E26" s="50">
        <f t="shared" ref="E26" si="33">SUM(B26:D26)</f>
        <v>10080</v>
      </c>
      <c r="F26" s="49">
        <v>3360</v>
      </c>
      <c r="G26" s="49">
        <v>3472</v>
      </c>
      <c r="H26" s="49">
        <v>3360</v>
      </c>
      <c r="I26" s="50">
        <f t="shared" ref="I26" si="34">SUM(F26:H26)</f>
        <v>10192</v>
      </c>
      <c r="J26" s="49">
        <v>3472</v>
      </c>
      <c r="K26" s="49">
        <v>3472</v>
      </c>
      <c r="L26" s="49">
        <v>3360</v>
      </c>
      <c r="M26" s="50">
        <f t="shared" ref="M26" si="35">SUM(J26:L26)</f>
        <v>10304</v>
      </c>
      <c r="N26" s="49">
        <v>3472</v>
      </c>
      <c r="O26" s="124">
        <v>3360</v>
      </c>
      <c r="P26" s="124">
        <v>3472</v>
      </c>
      <c r="Q26" s="125">
        <f t="shared" ref="Q26" si="36">SUM(N26:P26)</f>
        <v>10304</v>
      </c>
      <c r="R26" s="126">
        <f t="shared" ref="R26" si="37">SUM(E26+I26+M26+Q26)</f>
        <v>40880</v>
      </c>
      <c r="S26" s="26"/>
    </row>
    <row r="27" spans="1:19" x14ac:dyDescent="0.2">
      <c r="A27" s="40">
        <v>2023</v>
      </c>
      <c r="B27" s="104">
        <v>3472</v>
      </c>
      <c r="C27" s="115">
        <v>3136</v>
      </c>
      <c r="D27" s="115">
        <v>3472</v>
      </c>
      <c r="E27" s="116">
        <f t="shared" ref="E27" si="38">SUM(B27:D27)</f>
        <v>10080</v>
      </c>
      <c r="F27" s="115">
        <v>3360</v>
      </c>
      <c r="G27" s="115">
        <v>3472</v>
      </c>
      <c r="H27" s="115">
        <v>3360</v>
      </c>
      <c r="I27" s="116">
        <f t="shared" ref="I27" si="39">SUM(F27:H27)</f>
        <v>10192</v>
      </c>
      <c r="J27" s="115">
        <v>3472</v>
      </c>
      <c r="K27" s="115">
        <v>3472</v>
      </c>
      <c r="L27" s="115">
        <v>3360</v>
      </c>
      <c r="M27" s="116">
        <f t="shared" ref="M27" si="40">SUM(J27:L27)</f>
        <v>10304</v>
      </c>
      <c r="N27" s="115">
        <v>3472</v>
      </c>
      <c r="O27" s="115">
        <v>3360</v>
      </c>
      <c r="P27" s="115">
        <v>3472</v>
      </c>
      <c r="Q27" s="116">
        <f t="shared" ref="Q27" si="41">SUM(N27:P27)</f>
        <v>10304</v>
      </c>
      <c r="R27" s="117">
        <f t="shared" ref="R27" si="42">SUM(E27+I27+M27+Q27)</f>
        <v>40880</v>
      </c>
      <c r="S27" s="26"/>
    </row>
    <row r="28" spans="1:19" x14ac:dyDescent="0.2">
      <c r="B28" s="61"/>
      <c r="C28" s="61"/>
      <c r="D28" s="61"/>
      <c r="E28" s="62"/>
      <c r="F28" s="61"/>
      <c r="G28" s="61"/>
      <c r="H28" s="61"/>
      <c r="I28" s="62"/>
      <c r="J28" s="61"/>
      <c r="K28" s="61"/>
      <c r="L28" s="61"/>
      <c r="M28" s="62"/>
      <c r="N28" s="61"/>
      <c r="O28" s="61"/>
      <c r="P28" s="61"/>
      <c r="Q28" s="62"/>
      <c r="R28" s="63"/>
      <c r="S28" s="26"/>
    </row>
    <row r="29" spans="1:19" x14ac:dyDescent="0.2">
      <c r="A29" s="59" t="s">
        <v>1</v>
      </c>
      <c r="B29" s="26"/>
      <c r="C29" s="92"/>
      <c r="D29" s="26"/>
      <c r="E29" s="42"/>
      <c r="F29" s="26"/>
      <c r="G29" s="26"/>
      <c r="H29" s="26"/>
      <c r="I29" s="42"/>
      <c r="K29" s="26"/>
      <c r="L29" s="26"/>
      <c r="M29" s="42"/>
      <c r="N29" s="26"/>
      <c r="O29" s="26"/>
      <c r="P29" s="26"/>
      <c r="Q29" s="42"/>
      <c r="S29" s="26"/>
    </row>
    <row r="30" spans="1:19" x14ac:dyDescent="0.2">
      <c r="A30" s="1">
        <v>2002</v>
      </c>
      <c r="B30" s="61">
        <v>1753</v>
      </c>
      <c r="C30" s="61">
        <v>1538</v>
      </c>
      <c r="D30" s="41">
        <v>2236</v>
      </c>
      <c r="E30" s="43">
        <f t="shared" ref="E30:E36" si="43">SUM(B30:D30)</f>
        <v>5527</v>
      </c>
      <c r="F30" s="41">
        <v>2078</v>
      </c>
      <c r="G30" s="41">
        <v>2484</v>
      </c>
      <c r="H30" s="41">
        <v>2372</v>
      </c>
      <c r="I30" s="43">
        <f t="shared" ref="I30:I36" si="44">SUM(F30:H30)</f>
        <v>6934</v>
      </c>
      <c r="J30" s="41">
        <v>2162</v>
      </c>
      <c r="K30" s="41">
        <v>2321</v>
      </c>
      <c r="L30" s="41">
        <v>2389</v>
      </c>
      <c r="M30" s="43">
        <f t="shared" ref="M30:M38" si="45">SUM(J30:L30)</f>
        <v>6872</v>
      </c>
      <c r="N30" s="41">
        <v>2527</v>
      </c>
      <c r="O30" s="41">
        <v>2062</v>
      </c>
      <c r="P30" s="41">
        <v>1647</v>
      </c>
      <c r="Q30" s="43">
        <f t="shared" ref="Q30:Q38" si="46">SUM(N30:P30)</f>
        <v>6236</v>
      </c>
      <c r="R30" s="4">
        <f t="shared" ref="R30:R38" si="47">SUM(E30+I30+M30+Q30)</f>
        <v>25569</v>
      </c>
      <c r="S30" s="26"/>
    </row>
    <row r="31" spans="1:19" x14ac:dyDescent="0.2">
      <c r="A31" s="1">
        <v>2003</v>
      </c>
      <c r="B31" s="61">
        <v>1716</v>
      </c>
      <c r="C31" s="61">
        <v>1782</v>
      </c>
      <c r="D31" s="41">
        <v>2519</v>
      </c>
      <c r="E31" s="43">
        <f t="shared" si="43"/>
        <v>6017</v>
      </c>
      <c r="F31" s="41">
        <v>2226</v>
      </c>
      <c r="G31" s="41">
        <v>2315</v>
      </c>
      <c r="H31" s="41">
        <v>2395</v>
      </c>
      <c r="I31" s="43">
        <f t="shared" si="44"/>
        <v>6936</v>
      </c>
      <c r="J31" s="41">
        <v>2599</v>
      </c>
      <c r="K31" s="41">
        <v>2269</v>
      </c>
      <c r="L31" s="41">
        <v>1920</v>
      </c>
      <c r="M31" s="43">
        <f t="shared" si="45"/>
        <v>6788</v>
      </c>
      <c r="N31" s="41">
        <v>2762</v>
      </c>
      <c r="O31" s="41">
        <v>2146</v>
      </c>
      <c r="P31" s="41">
        <v>1733</v>
      </c>
      <c r="Q31" s="43">
        <f t="shared" si="46"/>
        <v>6641</v>
      </c>
      <c r="R31" s="4">
        <f t="shared" si="47"/>
        <v>26382</v>
      </c>
      <c r="S31" s="26"/>
    </row>
    <row r="32" spans="1:19" x14ac:dyDescent="0.2">
      <c r="A32" s="1">
        <v>2004</v>
      </c>
      <c r="B32" s="61">
        <v>1676</v>
      </c>
      <c r="C32" s="61">
        <v>1914</v>
      </c>
      <c r="D32" s="41">
        <v>2630</v>
      </c>
      <c r="E32" s="43">
        <f t="shared" si="43"/>
        <v>6220</v>
      </c>
      <c r="F32" s="41">
        <v>2387</v>
      </c>
      <c r="G32" s="41">
        <v>2132</v>
      </c>
      <c r="H32" s="41">
        <v>2379</v>
      </c>
      <c r="I32" s="43">
        <f t="shared" si="44"/>
        <v>6898</v>
      </c>
      <c r="J32" s="41">
        <v>2269</v>
      </c>
      <c r="K32" s="41">
        <v>2262</v>
      </c>
      <c r="L32" s="41">
        <v>2054</v>
      </c>
      <c r="M32" s="43">
        <f t="shared" si="45"/>
        <v>6585</v>
      </c>
      <c r="N32" s="41">
        <v>2456</v>
      </c>
      <c r="O32" s="41">
        <v>1969</v>
      </c>
      <c r="P32" s="41">
        <v>1670</v>
      </c>
      <c r="Q32" s="43">
        <f t="shared" si="46"/>
        <v>6095</v>
      </c>
      <c r="R32" s="4">
        <f t="shared" si="47"/>
        <v>25798</v>
      </c>
      <c r="S32" s="26"/>
    </row>
    <row r="33" spans="1:24" x14ac:dyDescent="0.2">
      <c r="A33" s="1">
        <v>2005</v>
      </c>
      <c r="B33" s="61">
        <v>1698</v>
      </c>
      <c r="C33" s="61">
        <v>1989</v>
      </c>
      <c r="D33" s="41">
        <v>2497</v>
      </c>
      <c r="E33" s="43">
        <f t="shared" si="43"/>
        <v>6184</v>
      </c>
      <c r="F33" s="41">
        <v>2113</v>
      </c>
      <c r="G33" s="41">
        <v>2130</v>
      </c>
      <c r="H33" s="41">
        <v>2514</v>
      </c>
      <c r="I33" s="43">
        <f t="shared" si="44"/>
        <v>6757</v>
      </c>
      <c r="J33" s="41">
        <v>2423</v>
      </c>
      <c r="K33" s="41">
        <v>1985</v>
      </c>
      <c r="L33" s="41">
        <v>2050</v>
      </c>
      <c r="M33" s="43">
        <f t="shared" si="45"/>
        <v>6458</v>
      </c>
      <c r="N33" s="41">
        <v>2457</v>
      </c>
      <c r="O33" s="41">
        <v>1610</v>
      </c>
      <c r="P33" s="41">
        <v>1331</v>
      </c>
      <c r="Q33" s="43">
        <f t="shared" si="46"/>
        <v>5398</v>
      </c>
      <c r="R33" s="4">
        <f t="shared" si="47"/>
        <v>24797</v>
      </c>
      <c r="S33" s="26"/>
    </row>
    <row r="34" spans="1:24" x14ac:dyDescent="0.2">
      <c r="A34" s="1">
        <v>2006</v>
      </c>
      <c r="B34" s="61">
        <v>1626</v>
      </c>
      <c r="C34" s="61">
        <v>2114</v>
      </c>
      <c r="D34" s="41">
        <v>2766</v>
      </c>
      <c r="E34" s="43">
        <f t="shared" si="43"/>
        <v>6506</v>
      </c>
      <c r="F34" s="41">
        <v>2287</v>
      </c>
      <c r="G34" s="41">
        <v>2057</v>
      </c>
      <c r="H34" s="41">
        <v>2027</v>
      </c>
      <c r="I34" s="43">
        <f t="shared" si="44"/>
        <v>6371</v>
      </c>
      <c r="J34" s="41">
        <v>2116</v>
      </c>
      <c r="K34" s="41">
        <v>2393</v>
      </c>
      <c r="L34" s="41">
        <v>2267</v>
      </c>
      <c r="M34" s="43">
        <f t="shared" si="45"/>
        <v>6776</v>
      </c>
      <c r="N34" s="41">
        <v>2869</v>
      </c>
      <c r="O34" s="41">
        <v>2140</v>
      </c>
      <c r="P34" s="41">
        <v>1932</v>
      </c>
      <c r="Q34" s="43">
        <f t="shared" si="46"/>
        <v>6941</v>
      </c>
      <c r="R34" s="4">
        <f t="shared" si="47"/>
        <v>26594</v>
      </c>
      <c r="S34" s="26"/>
    </row>
    <row r="35" spans="1:24" x14ac:dyDescent="0.2">
      <c r="A35" s="1">
        <v>2007</v>
      </c>
      <c r="B35" s="61">
        <v>1659</v>
      </c>
      <c r="C35" s="61">
        <v>1931</v>
      </c>
      <c r="D35" s="41">
        <v>2495</v>
      </c>
      <c r="E35" s="43">
        <f t="shared" si="43"/>
        <v>6085</v>
      </c>
      <c r="F35" s="41">
        <v>2252</v>
      </c>
      <c r="G35" s="41">
        <v>2308</v>
      </c>
      <c r="H35" s="41">
        <v>2449</v>
      </c>
      <c r="I35" s="43">
        <f t="shared" si="44"/>
        <v>7009</v>
      </c>
      <c r="J35" s="41">
        <v>2291</v>
      </c>
      <c r="K35" s="41">
        <v>2207</v>
      </c>
      <c r="L35" s="41">
        <v>2253</v>
      </c>
      <c r="M35" s="43">
        <f t="shared" si="45"/>
        <v>6751</v>
      </c>
      <c r="N35" s="41">
        <v>2531</v>
      </c>
      <c r="O35" s="41">
        <v>1909</v>
      </c>
      <c r="P35" s="41">
        <v>1377</v>
      </c>
      <c r="Q35" s="43">
        <f t="shared" si="46"/>
        <v>5817</v>
      </c>
      <c r="R35" s="4">
        <f t="shared" si="47"/>
        <v>25662</v>
      </c>
      <c r="S35" s="26"/>
    </row>
    <row r="36" spans="1:24" x14ac:dyDescent="0.2">
      <c r="A36" s="1">
        <v>2008</v>
      </c>
      <c r="B36" s="61">
        <v>1897</v>
      </c>
      <c r="C36" s="61">
        <v>1794</v>
      </c>
      <c r="D36" s="41">
        <v>2480</v>
      </c>
      <c r="E36" s="43">
        <f t="shared" si="43"/>
        <v>6171</v>
      </c>
      <c r="F36" s="41">
        <v>2424</v>
      </c>
      <c r="G36" s="41">
        <v>2431</v>
      </c>
      <c r="H36" s="41">
        <v>2506</v>
      </c>
      <c r="I36" s="43">
        <f t="shared" si="44"/>
        <v>7361</v>
      </c>
      <c r="J36" s="41">
        <v>2423</v>
      </c>
      <c r="K36" s="41">
        <v>2506</v>
      </c>
      <c r="L36" s="41">
        <v>2163</v>
      </c>
      <c r="M36" s="43">
        <f t="shared" si="45"/>
        <v>7092</v>
      </c>
      <c r="N36" s="41">
        <v>2346</v>
      </c>
      <c r="O36" s="41">
        <v>1696</v>
      </c>
      <c r="P36" s="41">
        <v>1921</v>
      </c>
      <c r="Q36" s="43">
        <f t="shared" si="46"/>
        <v>5963</v>
      </c>
      <c r="R36" s="4">
        <f t="shared" si="47"/>
        <v>26587</v>
      </c>
      <c r="S36" s="26"/>
    </row>
    <row r="37" spans="1:24" x14ac:dyDescent="0.2">
      <c r="A37" s="1">
        <v>2009</v>
      </c>
      <c r="B37" s="61">
        <v>2025</v>
      </c>
      <c r="C37" s="61">
        <v>1968</v>
      </c>
      <c r="D37" s="41">
        <v>2424</v>
      </c>
      <c r="E37" s="43">
        <f t="shared" ref="E37:E42" si="48">SUM(B37:D37)</f>
        <v>6417</v>
      </c>
      <c r="F37" s="41">
        <v>2250</v>
      </c>
      <c r="G37" s="41">
        <v>2427</v>
      </c>
      <c r="H37" s="41">
        <v>2699</v>
      </c>
      <c r="I37" s="43">
        <f t="shared" ref="I37:I42" si="49">SUM(F37:H37)</f>
        <v>7376</v>
      </c>
      <c r="J37" s="41">
        <v>2642</v>
      </c>
      <c r="K37" s="41">
        <v>2672</v>
      </c>
      <c r="L37" s="41">
        <v>2345</v>
      </c>
      <c r="M37" s="43">
        <f t="shared" si="45"/>
        <v>7659</v>
      </c>
      <c r="N37" s="41">
        <v>2707</v>
      </c>
      <c r="O37" s="41">
        <v>1926</v>
      </c>
      <c r="P37" s="41">
        <v>2012</v>
      </c>
      <c r="Q37" s="43">
        <f t="shared" si="46"/>
        <v>6645</v>
      </c>
      <c r="R37" s="4">
        <f t="shared" si="47"/>
        <v>28097</v>
      </c>
      <c r="S37" s="26"/>
    </row>
    <row r="38" spans="1:24" x14ac:dyDescent="0.2">
      <c r="A38" s="1">
        <v>2010</v>
      </c>
      <c r="B38" s="61">
        <v>1913</v>
      </c>
      <c r="C38" s="61">
        <v>1835</v>
      </c>
      <c r="D38" s="41">
        <v>2303</v>
      </c>
      <c r="E38" s="43">
        <f t="shared" si="48"/>
        <v>6051</v>
      </c>
      <c r="F38" s="41">
        <v>2303</v>
      </c>
      <c r="G38" s="41">
        <v>2638</v>
      </c>
      <c r="H38" s="41">
        <v>2813</v>
      </c>
      <c r="I38" s="43">
        <f t="shared" si="49"/>
        <v>7754</v>
      </c>
      <c r="J38" s="41">
        <v>2634</v>
      </c>
      <c r="K38" s="41">
        <v>2613</v>
      </c>
      <c r="L38" s="41">
        <v>2504</v>
      </c>
      <c r="M38" s="43">
        <f t="shared" si="45"/>
        <v>7751</v>
      </c>
      <c r="N38" s="41">
        <v>2613</v>
      </c>
      <c r="O38" s="41">
        <v>2068</v>
      </c>
      <c r="P38" s="41">
        <v>2202</v>
      </c>
      <c r="Q38" s="43">
        <f t="shared" si="46"/>
        <v>6883</v>
      </c>
      <c r="R38" s="4">
        <f t="shared" si="47"/>
        <v>28439</v>
      </c>
      <c r="S38" s="26"/>
    </row>
    <row r="39" spans="1:24" x14ac:dyDescent="0.2">
      <c r="A39" s="1">
        <v>2011</v>
      </c>
      <c r="B39" s="61">
        <v>2058</v>
      </c>
      <c r="C39" s="61">
        <v>2003</v>
      </c>
      <c r="D39" s="41">
        <v>2286</v>
      </c>
      <c r="E39" s="43">
        <f t="shared" si="48"/>
        <v>6347</v>
      </c>
      <c r="F39" s="41">
        <v>2214</v>
      </c>
      <c r="G39" s="41">
        <v>2638</v>
      </c>
      <c r="H39" s="41">
        <v>2672</v>
      </c>
      <c r="I39" s="43">
        <f t="shared" si="49"/>
        <v>7524</v>
      </c>
      <c r="J39" s="41">
        <v>2652</v>
      </c>
      <c r="K39" s="41">
        <v>2728</v>
      </c>
      <c r="L39" s="41">
        <v>2543</v>
      </c>
      <c r="M39" s="43">
        <f>SUM(J39:L39)</f>
        <v>7923</v>
      </c>
      <c r="N39" s="41">
        <v>2760</v>
      </c>
      <c r="O39" s="41">
        <v>2377</v>
      </c>
      <c r="P39" s="41">
        <v>2338</v>
      </c>
      <c r="Q39" s="43">
        <f>SUM(N39:P39)</f>
        <v>7475</v>
      </c>
      <c r="R39" s="4">
        <f>SUM(E39+I39+M39+Q39)</f>
        <v>29269</v>
      </c>
      <c r="S39" s="26"/>
    </row>
    <row r="40" spans="1:24" x14ac:dyDescent="0.2">
      <c r="A40" s="1">
        <v>2012</v>
      </c>
      <c r="B40" s="61">
        <f>2093+5</f>
        <v>2098</v>
      </c>
      <c r="C40" s="61">
        <f>2344+12</f>
        <v>2356</v>
      </c>
      <c r="D40" s="41">
        <f>2618+7</f>
        <v>2625</v>
      </c>
      <c r="E40" s="43">
        <f t="shared" si="48"/>
        <v>7079</v>
      </c>
      <c r="F40" s="41">
        <f>2202+11</f>
        <v>2213</v>
      </c>
      <c r="G40" s="41">
        <v>2446</v>
      </c>
      <c r="H40" s="41">
        <v>2610</v>
      </c>
      <c r="I40" s="43">
        <f t="shared" si="49"/>
        <v>7269</v>
      </c>
      <c r="J40" s="41">
        <v>2184</v>
      </c>
      <c r="K40" s="41">
        <v>2430</v>
      </c>
      <c r="L40" s="41">
        <v>2295</v>
      </c>
      <c r="M40" s="43">
        <f>SUM(J40:L40)</f>
        <v>6909</v>
      </c>
      <c r="N40" s="41">
        <v>2553</v>
      </c>
      <c r="O40" s="41">
        <v>2035</v>
      </c>
      <c r="P40" s="41">
        <v>2297</v>
      </c>
      <c r="Q40" s="43">
        <f>SUM(N40:P40)</f>
        <v>6885</v>
      </c>
      <c r="R40" s="4">
        <f>SUM(E40+I40+M40+Q40)</f>
        <v>28142</v>
      </c>
      <c r="S40" s="26"/>
      <c r="T40" s="1" t="s">
        <v>33</v>
      </c>
    </row>
    <row r="41" spans="1:24" x14ac:dyDescent="0.2">
      <c r="A41" s="1">
        <v>2013</v>
      </c>
      <c r="B41" s="61">
        <v>2468</v>
      </c>
      <c r="C41" s="61">
        <v>2095</v>
      </c>
      <c r="D41" s="41">
        <v>2511</v>
      </c>
      <c r="E41" s="43">
        <f t="shared" si="48"/>
        <v>7074</v>
      </c>
      <c r="F41" s="41">
        <v>2324</v>
      </c>
      <c r="G41" s="41">
        <v>2515</v>
      </c>
      <c r="H41" s="41">
        <v>2628</v>
      </c>
      <c r="I41" s="43">
        <f t="shared" si="49"/>
        <v>7467</v>
      </c>
      <c r="J41" s="41">
        <v>2860</v>
      </c>
      <c r="K41" s="41">
        <v>2907</v>
      </c>
      <c r="L41" s="41">
        <v>2892</v>
      </c>
      <c r="M41" s="43">
        <f t="shared" ref="M41" si="50">SUM(J41:L41)</f>
        <v>8659</v>
      </c>
      <c r="N41" s="41">
        <v>2932</v>
      </c>
      <c r="O41" s="41">
        <v>2429</v>
      </c>
      <c r="P41" s="41">
        <v>2394</v>
      </c>
      <c r="Q41" s="43">
        <f t="shared" ref="Q41" si="51">SUM(N41:P41)</f>
        <v>7755</v>
      </c>
      <c r="R41" s="4">
        <f t="shared" ref="R41" si="52">SUM(E41+I41+M41+Q41)</f>
        <v>30955</v>
      </c>
      <c r="S41" s="26"/>
    </row>
    <row r="42" spans="1:24" x14ac:dyDescent="0.2">
      <c r="A42" s="1">
        <v>2014</v>
      </c>
      <c r="B42" s="61">
        <v>2293</v>
      </c>
      <c r="C42" s="61">
        <v>2299</v>
      </c>
      <c r="D42" s="41">
        <v>2978</v>
      </c>
      <c r="E42" s="43">
        <f t="shared" si="48"/>
        <v>7570</v>
      </c>
      <c r="F42" s="41">
        <v>2799</v>
      </c>
      <c r="G42" s="41">
        <v>3004</v>
      </c>
      <c r="H42" s="41">
        <v>2953</v>
      </c>
      <c r="I42" s="43">
        <f t="shared" si="49"/>
        <v>8756</v>
      </c>
      <c r="J42" s="41">
        <v>3050</v>
      </c>
      <c r="K42" s="41">
        <v>2992</v>
      </c>
      <c r="L42" s="41">
        <v>2866</v>
      </c>
      <c r="M42" s="43">
        <f>SUM(J42:L42)</f>
        <v>8908</v>
      </c>
      <c r="N42" s="41">
        <v>2897</v>
      </c>
      <c r="O42" s="41">
        <v>2252</v>
      </c>
      <c r="P42" s="41">
        <v>2537</v>
      </c>
      <c r="Q42" s="43">
        <f>SUM(N42:P42)</f>
        <v>7686</v>
      </c>
      <c r="R42" s="4">
        <f>SUM(E42+I42+M42+Q42)</f>
        <v>32920</v>
      </c>
      <c r="S42" s="27"/>
    </row>
    <row r="43" spans="1:24" x14ac:dyDescent="0.2">
      <c r="A43" s="1">
        <v>2015</v>
      </c>
      <c r="B43" s="61">
        <v>2521</v>
      </c>
      <c r="C43" s="61">
        <v>2452</v>
      </c>
      <c r="D43" s="41">
        <v>2967</v>
      </c>
      <c r="E43" s="43">
        <f t="shared" ref="E43:E48" si="53">SUM(B43:D43)</f>
        <v>7940</v>
      </c>
      <c r="F43" s="41">
        <v>2865</v>
      </c>
      <c r="G43" s="41">
        <v>2938</v>
      </c>
      <c r="H43" s="41">
        <v>2945</v>
      </c>
      <c r="I43" s="43">
        <f t="shared" ref="I43:I48" si="54">SUM(F43:H43)</f>
        <v>8748</v>
      </c>
      <c r="J43" s="41">
        <v>2812</v>
      </c>
      <c r="K43" s="41">
        <v>2741</v>
      </c>
      <c r="L43" s="41">
        <v>2722</v>
      </c>
      <c r="M43" s="43">
        <f t="shared" ref="M43" si="55">SUM(J43:L43)</f>
        <v>8275</v>
      </c>
      <c r="N43" s="41">
        <v>2940</v>
      </c>
      <c r="O43" s="41">
        <v>2377</v>
      </c>
      <c r="P43" s="41">
        <v>2447</v>
      </c>
      <c r="Q43" s="43">
        <f t="shared" ref="Q43" si="56">SUM(N43:P43)</f>
        <v>7764</v>
      </c>
      <c r="R43" s="4">
        <f t="shared" ref="R43" si="57">SUM(E43+I43+M43+Q43)</f>
        <v>32727</v>
      </c>
      <c r="S43" s="27"/>
    </row>
    <row r="44" spans="1:24" x14ac:dyDescent="0.2">
      <c r="A44" s="1">
        <v>2016</v>
      </c>
      <c r="B44" s="61">
        <v>2267</v>
      </c>
      <c r="C44" s="61">
        <v>2112</v>
      </c>
      <c r="D44" s="41">
        <v>2642</v>
      </c>
      <c r="E44" s="43">
        <f t="shared" si="53"/>
        <v>7021</v>
      </c>
      <c r="F44" s="41">
        <v>2735</v>
      </c>
      <c r="G44" s="41">
        <v>2617</v>
      </c>
      <c r="H44" s="41">
        <v>2727</v>
      </c>
      <c r="I44" s="43">
        <f t="shared" si="54"/>
        <v>8079</v>
      </c>
      <c r="J44" s="41">
        <v>2529</v>
      </c>
      <c r="K44" s="41">
        <v>2404</v>
      </c>
      <c r="L44" s="41">
        <v>2549</v>
      </c>
      <c r="M44" s="43">
        <f t="shared" ref="M44" si="58">SUM(J44:L44)</f>
        <v>7482</v>
      </c>
      <c r="N44" s="41">
        <v>2754</v>
      </c>
      <c r="O44" s="41">
        <v>2251</v>
      </c>
      <c r="P44" s="41">
        <v>2232</v>
      </c>
      <c r="Q44" s="43">
        <f t="shared" ref="Q44" si="59">SUM(N44:P44)</f>
        <v>7237</v>
      </c>
      <c r="R44" s="4">
        <f t="shared" ref="R44" si="60">SUM(E44+I44+M44+Q44)</f>
        <v>29819</v>
      </c>
      <c r="S44" s="27"/>
    </row>
    <row r="45" spans="1:24" x14ac:dyDescent="0.2">
      <c r="A45" s="1">
        <v>2017</v>
      </c>
      <c r="B45" s="61">
        <v>2215</v>
      </c>
      <c r="C45" s="61">
        <v>2006</v>
      </c>
      <c r="D45" s="41">
        <v>2648</v>
      </c>
      <c r="E45" s="43">
        <f t="shared" si="53"/>
        <v>6869</v>
      </c>
      <c r="F45" s="41">
        <v>2434</v>
      </c>
      <c r="G45" s="41">
        <v>2543</v>
      </c>
      <c r="H45" s="41">
        <v>2520</v>
      </c>
      <c r="I45" s="43">
        <f t="shared" si="54"/>
        <v>7497</v>
      </c>
      <c r="J45" s="41">
        <v>2536</v>
      </c>
      <c r="K45" s="41">
        <v>2374</v>
      </c>
      <c r="L45" s="41">
        <v>2359</v>
      </c>
      <c r="M45" s="43">
        <f t="shared" ref="M45:M46" si="61">SUM(J45:L45)</f>
        <v>7269</v>
      </c>
      <c r="N45" s="41">
        <v>2500</v>
      </c>
      <c r="O45" s="41">
        <v>2016</v>
      </c>
      <c r="P45" s="41">
        <v>2098</v>
      </c>
      <c r="Q45" s="43">
        <f t="shared" ref="Q45:Q46" si="62">SUM(N45:P45)</f>
        <v>6614</v>
      </c>
      <c r="R45" s="4">
        <f t="shared" ref="R45:R46" si="63">SUM(E45+I45+M45+Q45)</f>
        <v>28249</v>
      </c>
      <c r="S45" s="27"/>
    </row>
    <row r="46" spans="1:24" x14ac:dyDescent="0.2">
      <c r="A46" s="1">
        <v>2018</v>
      </c>
      <c r="B46" s="61">
        <v>2296</v>
      </c>
      <c r="C46" s="61">
        <v>2562</v>
      </c>
      <c r="D46" s="41">
        <v>2931</v>
      </c>
      <c r="E46" s="43">
        <f t="shared" si="53"/>
        <v>7789</v>
      </c>
      <c r="F46" s="41">
        <v>2785</v>
      </c>
      <c r="G46" s="41">
        <v>3119</v>
      </c>
      <c r="H46" s="41">
        <v>2990</v>
      </c>
      <c r="I46" s="43">
        <f t="shared" si="54"/>
        <v>8894</v>
      </c>
      <c r="J46" s="41">
        <v>3080</v>
      </c>
      <c r="K46" s="41">
        <v>2950</v>
      </c>
      <c r="L46" s="41">
        <v>2872</v>
      </c>
      <c r="M46" s="43">
        <f t="shared" si="61"/>
        <v>8902</v>
      </c>
      <c r="N46" s="41">
        <v>3110</v>
      </c>
      <c r="O46" s="41">
        <v>2393</v>
      </c>
      <c r="P46" s="41">
        <v>2383</v>
      </c>
      <c r="Q46" s="43">
        <f t="shared" si="62"/>
        <v>7886</v>
      </c>
      <c r="R46" s="4">
        <f t="shared" si="63"/>
        <v>33471</v>
      </c>
      <c r="S46" s="27"/>
    </row>
    <row r="47" spans="1:24" x14ac:dyDescent="0.2">
      <c r="A47" s="1">
        <v>2019</v>
      </c>
      <c r="B47" s="61">
        <v>2292</v>
      </c>
      <c r="C47" s="61">
        <v>2626</v>
      </c>
      <c r="D47" s="49">
        <v>3208</v>
      </c>
      <c r="E47" s="50">
        <f t="shared" si="53"/>
        <v>8126</v>
      </c>
      <c r="F47" s="49">
        <v>3084</v>
      </c>
      <c r="G47" s="49">
        <v>3165</v>
      </c>
      <c r="H47" s="49">
        <v>3107</v>
      </c>
      <c r="I47" s="50">
        <f t="shared" si="54"/>
        <v>9356</v>
      </c>
      <c r="J47" s="49">
        <v>3099</v>
      </c>
      <c r="K47" s="49">
        <v>2927</v>
      </c>
      <c r="L47" s="77">
        <v>2906</v>
      </c>
      <c r="M47" s="50">
        <f t="shared" ref="M47:M48" si="64">SUM(J47:L47)</f>
        <v>8932</v>
      </c>
      <c r="N47" s="77">
        <v>3173</v>
      </c>
      <c r="O47" s="41">
        <v>2319</v>
      </c>
      <c r="P47" s="41">
        <v>2625</v>
      </c>
      <c r="Q47" s="50">
        <f t="shared" ref="Q47:Q48" si="65">SUM(N47:P47)</f>
        <v>8117</v>
      </c>
      <c r="R47" s="51">
        <f t="shared" ref="R47:R48" si="66">SUM(E47+I47+M47+Q47)</f>
        <v>34531</v>
      </c>
      <c r="S47" s="27"/>
      <c r="T47" s="27"/>
      <c r="U47" s="27"/>
      <c r="V47" s="27"/>
      <c r="W47" s="27"/>
      <c r="X47" s="5"/>
    </row>
    <row r="48" spans="1:24" x14ac:dyDescent="0.2">
      <c r="A48" s="1">
        <v>2020</v>
      </c>
      <c r="B48" s="61">
        <v>2430</v>
      </c>
      <c r="C48" s="61">
        <v>2549</v>
      </c>
      <c r="D48" s="61">
        <v>2044</v>
      </c>
      <c r="E48" s="62">
        <f t="shared" si="53"/>
        <v>7023</v>
      </c>
      <c r="F48" s="61">
        <v>1097</v>
      </c>
      <c r="G48" s="61">
        <v>1868</v>
      </c>
      <c r="H48" s="61">
        <v>1936</v>
      </c>
      <c r="I48" s="62">
        <f t="shared" si="54"/>
        <v>4901</v>
      </c>
      <c r="J48" s="61">
        <v>1866</v>
      </c>
      <c r="K48" s="49">
        <v>1755</v>
      </c>
      <c r="L48" s="49">
        <v>1847</v>
      </c>
      <c r="M48" s="50">
        <f t="shared" si="64"/>
        <v>5468</v>
      </c>
      <c r="N48" s="49">
        <v>1865</v>
      </c>
      <c r="O48" s="49">
        <v>1394</v>
      </c>
      <c r="P48" s="49">
        <v>1832</v>
      </c>
      <c r="Q48" s="50">
        <f t="shared" si="65"/>
        <v>5091</v>
      </c>
      <c r="R48" s="51">
        <f t="shared" si="66"/>
        <v>22483</v>
      </c>
      <c r="S48" s="27"/>
      <c r="T48" s="27"/>
      <c r="U48" s="27"/>
      <c r="V48" s="27"/>
      <c r="W48" s="27"/>
      <c r="X48" s="5"/>
    </row>
    <row r="49" spans="1:24" x14ac:dyDescent="0.2">
      <c r="A49" s="1">
        <v>2021</v>
      </c>
      <c r="B49" s="49">
        <v>1871</v>
      </c>
      <c r="C49" s="61">
        <v>1957</v>
      </c>
      <c r="D49" s="61">
        <v>2710</v>
      </c>
      <c r="E49" s="62">
        <f t="shared" ref="E49" si="67">SUM(B49:D49)</f>
        <v>6538</v>
      </c>
      <c r="F49" s="61">
        <v>2748</v>
      </c>
      <c r="G49" s="61">
        <v>2921</v>
      </c>
      <c r="H49" s="61">
        <v>2895</v>
      </c>
      <c r="I49" s="62">
        <f t="shared" ref="I49:I50" si="68">SUM(F49:H49)</f>
        <v>8564</v>
      </c>
      <c r="J49" s="61">
        <v>3113</v>
      </c>
      <c r="K49" s="49">
        <v>2934</v>
      </c>
      <c r="L49" s="49">
        <v>2930</v>
      </c>
      <c r="M49" s="50">
        <f t="shared" ref="M49:M50" si="69">SUM(J49:L49)</f>
        <v>8977</v>
      </c>
      <c r="N49" s="49">
        <v>3012</v>
      </c>
      <c r="O49" s="49">
        <v>2442</v>
      </c>
      <c r="P49" s="49">
        <v>2516</v>
      </c>
      <c r="Q49" s="50">
        <f t="shared" ref="Q49:Q50" si="70">SUM(N49:P49)</f>
        <v>7970</v>
      </c>
      <c r="R49" s="51">
        <f t="shared" ref="R49:R50" si="71">SUM(E49+I49+M49+Q49)</f>
        <v>32049</v>
      </c>
      <c r="S49" s="27"/>
      <c r="T49" s="27"/>
      <c r="U49" s="27"/>
      <c r="V49" s="27"/>
      <c r="W49" s="27"/>
      <c r="X49" s="5"/>
    </row>
    <row r="50" spans="1:24" x14ac:dyDescent="0.2">
      <c r="A50" s="46">
        <v>2022</v>
      </c>
      <c r="B50" s="49">
        <v>2450</v>
      </c>
      <c r="C50" s="49">
        <v>2533</v>
      </c>
      <c r="D50" s="49">
        <v>2974</v>
      </c>
      <c r="E50" s="50">
        <f>SUM(B50:D50)</f>
        <v>7957</v>
      </c>
      <c r="F50" s="49">
        <v>2722</v>
      </c>
      <c r="G50" s="49">
        <v>3072</v>
      </c>
      <c r="H50" s="49">
        <v>2907</v>
      </c>
      <c r="I50" s="50">
        <f t="shared" si="68"/>
        <v>8701</v>
      </c>
      <c r="J50" s="49">
        <v>2903</v>
      </c>
      <c r="K50" s="49">
        <v>2878</v>
      </c>
      <c r="L50" s="49">
        <v>2905</v>
      </c>
      <c r="M50" s="50">
        <f t="shared" si="69"/>
        <v>8686</v>
      </c>
      <c r="N50" s="49">
        <v>3069</v>
      </c>
      <c r="O50" s="124">
        <v>2554</v>
      </c>
      <c r="P50" s="124">
        <v>2507</v>
      </c>
      <c r="Q50" s="125">
        <f t="shared" si="70"/>
        <v>8130</v>
      </c>
      <c r="R50" s="126">
        <f t="shared" si="71"/>
        <v>33474</v>
      </c>
      <c r="S50" s="27"/>
      <c r="T50" s="27"/>
      <c r="U50" s="27"/>
      <c r="V50" s="27"/>
      <c r="W50" s="27"/>
      <c r="X50" s="5"/>
    </row>
    <row r="51" spans="1:24" x14ac:dyDescent="0.2">
      <c r="A51" s="40">
        <v>2023</v>
      </c>
      <c r="B51" s="104">
        <v>2437</v>
      </c>
      <c r="C51" s="115">
        <v>2609</v>
      </c>
      <c r="D51" s="115">
        <v>3063</v>
      </c>
      <c r="E51" s="116">
        <f>SUM(B51:D51)</f>
        <v>8109</v>
      </c>
      <c r="F51" s="115">
        <v>2804</v>
      </c>
      <c r="G51" s="115">
        <v>3164</v>
      </c>
      <c r="H51" s="115">
        <v>2994</v>
      </c>
      <c r="I51" s="116">
        <f t="shared" ref="I51" si="72">SUM(F51:H51)</f>
        <v>8962</v>
      </c>
      <c r="J51" s="115">
        <v>2990</v>
      </c>
      <c r="K51" s="115">
        <v>2964</v>
      </c>
      <c r="L51" s="115">
        <v>2992</v>
      </c>
      <c r="M51" s="116">
        <f t="shared" ref="M51" si="73">SUM(J51:L51)</f>
        <v>8946</v>
      </c>
      <c r="N51" s="115">
        <v>3161</v>
      </c>
      <c r="O51" s="115">
        <v>2675</v>
      </c>
      <c r="P51" s="115">
        <v>2575</v>
      </c>
      <c r="Q51" s="116">
        <f t="shared" ref="Q51" si="74">SUM(N51:P51)</f>
        <v>8411</v>
      </c>
      <c r="R51" s="117">
        <f t="shared" ref="R51" si="75">SUM(E51+I51+M51+Q51)</f>
        <v>34428</v>
      </c>
      <c r="S51" s="27"/>
      <c r="T51" s="27"/>
      <c r="U51" s="27"/>
      <c r="V51" s="27"/>
      <c r="W51" s="27"/>
      <c r="X51" s="5"/>
    </row>
    <row r="52" spans="1:24" x14ac:dyDescent="0.2">
      <c r="B52" s="64"/>
      <c r="C52" s="64"/>
      <c r="D52" s="64"/>
      <c r="E52" s="65"/>
      <c r="F52" s="64"/>
      <c r="G52" s="64"/>
      <c r="H52" s="64"/>
      <c r="I52" s="65"/>
      <c r="J52" s="64"/>
      <c r="K52" s="64"/>
      <c r="L52" s="64"/>
      <c r="M52" s="65"/>
      <c r="N52" s="64"/>
      <c r="O52" s="64"/>
      <c r="P52" s="64"/>
      <c r="Q52" s="65"/>
      <c r="R52" s="66"/>
      <c r="S52" s="27"/>
      <c r="T52" s="27"/>
      <c r="U52" s="27"/>
      <c r="V52" s="27"/>
      <c r="W52" s="27"/>
      <c r="X52" s="5"/>
    </row>
    <row r="53" spans="1:24" x14ac:dyDescent="0.2">
      <c r="A53" s="59" t="s">
        <v>24</v>
      </c>
      <c r="D53" s="26"/>
      <c r="S53" s="26"/>
    </row>
    <row r="54" spans="1:24" x14ac:dyDescent="0.2">
      <c r="A54" s="1">
        <v>2002</v>
      </c>
      <c r="B54" s="28">
        <f t="shared" ref="B54:D71" si="76">SUM(B30)/B6</f>
        <v>0.55988502076014057</v>
      </c>
      <c r="C54" s="28">
        <f t="shared" si="76"/>
        <v>0.54384724186704381</v>
      </c>
      <c r="D54" s="28">
        <f t="shared" si="76"/>
        <v>0.71414883423826259</v>
      </c>
      <c r="E54" s="44">
        <f>SUM(E30/E6)</f>
        <v>0.60803080308030799</v>
      </c>
      <c r="F54" s="28">
        <f t="shared" ref="F54:H71" si="77">SUM(F30)/F6</f>
        <v>0.68580858085808583</v>
      </c>
      <c r="G54" s="28">
        <f t="shared" si="77"/>
        <v>0.79335675503034175</v>
      </c>
      <c r="H54" s="28">
        <f t="shared" si="77"/>
        <v>0.78283828382838283</v>
      </c>
      <c r="I54" s="44">
        <f>SUM(I30/I6)</f>
        <v>0.75443368512675446</v>
      </c>
      <c r="J54" s="28">
        <f t="shared" ref="J54:P66" si="78">SUM(J30)/J6</f>
        <v>0.69051421271159374</v>
      </c>
      <c r="K54" s="28">
        <f t="shared" si="78"/>
        <v>0.74129671031619293</v>
      </c>
      <c r="L54" s="28">
        <f t="shared" si="78"/>
        <v>0.78844884488448841</v>
      </c>
      <c r="M54" s="44">
        <f t="shared" si="78"/>
        <v>0.73956091261300039</v>
      </c>
      <c r="N54" s="28">
        <f t="shared" si="78"/>
        <v>0.80709038645800069</v>
      </c>
      <c r="O54" s="28">
        <f t="shared" si="78"/>
        <v>0.6805280528052805</v>
      </c>
      <c r="P54" s="28">
        <f t="shared" si="78"/>
        <v>0.52603002235707441</v>
      </c>
      <c r="Q54" s="44">
        <f>SUM(Q30/Q6)</f>
        <v>0.67111493758071461</v>
      </c>
      <c r="R54" s="44">
        <f>SUM(E30+I30+M30+Q30)/(E6+I6+M6+Q6)</f>
        <v>0.69358470093584701</v>
      </c>
      <c r="S54" s="26"/>
    </row>
    <row r="55" spans="1:24" x14ac:dyDescent="0.2">
      <c r="A55" s="1">
        <v>2003</v>
      </c>
      <c r="B55" s="28">
        <f t="shared" si="76"/>
        <v>0.5480677099968061</v>
      </c>
      <c r="C55" s="28">
        <f t="shared" si="76"/>
        <v>0.63012729844413018</v>
      </c>
      <c r="D55" s="28">
        <f t="shared" si="76"/>
        <v>0.8045352922389013</v>
      </c>
      <c r="E55" s="44">
        <f>SUM(E31/E7)</f>
        <v>0.66193619361936196</v>
      </c>
      <c r="F55" s="28">
        <f t="shared" si="77"/>
        <v>0.73465346534653464</v>
      </c>
      <c r="G55" s="28">
        <f t="shared" si="77"/>
        <v>0.73938038965186836</v>
      </c>
      <c r="H55" s="28">
        <f t="shared" si="77"/>
        <v>0.79042904290429039</v>
      </c>
      <c r="I55" s="44">
        <f>SUM(I31/I7)</f>
        <v>0.75465128930475467</v>
      </c>
      <c r="J55" s="28">
        <f t="shared" si="78"/>
        <v>0.8300862344298946</v>
      </c>
      <c r="K55" s="28">
        <f t="shared" si="78"/>
        <v>0.72468859789204731</v>
      </c>
      <c r="L55" s="28">
        <f t="shared" si="78"/>
        <v>0.63366336633663367</v>
      </c>
      <c r="M55" s="44">
        <f t="shared" si="78"/>
        <v>0.73052087817477396</v>
      </c>
      <c r="N55" s="28">
        <f t="shared" si="78"/>
        <v>0.88214627914404342</v>
      </c>
      <c r="O55" s="28">
        <f t="shared" si="78"/>
        <v>0.70825082508250825</v>
      </c>
      <c r="P55" s="28">
        <f t="shared" si="78"/>
        <v>0.55349728521239216</v>
      </c>
      <c r="Q55" s="44">
        <f>SUM(Q31/Q7)</f>
        <v>0.71470081790787776</v>
      </c>
      <c r="R55" s="44">
        <f>SUM(E31+I31+M31+Q31)/(E7+I7+M7+Q7)</f>
        <v>0.71563813915638141</v>
      </c>
      <c r="S55" s="26"/>
    </row>
    <row r="56" spans="1:24" x14ac:dyDescent="0.2">
      <c r="A56" s="1">
        <v>2004</v>
      </c>
      <c r="B56" s="28">
        <f t="shared" si="76"/>
        <v>0.5352922389013095</v>
      </c>
      <c r="C56" s="28">
        <f t="shared" si="76"/>
        <v>0.65346534653465349</v>
      </c>
      <c r="D56" s="28">
        <f t="shared" si="76"/>
        <v>0.83998722452890451</v>
      </c>
      <c r="E56" s="44">
        <f>SUM(E32/E8)</f>
        <v>0.67674899358067675</v>
      </c>
      <c r="F56" s="28">
        <f t="shared" si="77"/>
        <v>0.78778877887788779</v>
      </c>
      <c r="G56" s="28">
        <f t="shared" si="77"/>
        <v>0.68093260938997124</v>
      </c>
      <c r="H56" s="28">
        <f t="shared" si="77"/>
        <v>0.78514851485148518</v>
      </c>
      <c r="I56" s="44">
        <f>SUM(I32/I8)</f>
        <v>0.75051680992275049</v>
      </c>
      <c r="J56" s="28">
        <f t="shared" si="78"/>
        <v>0.72468859789204731</v>
      </c>
      <c r="K56" s="28">
        <f t="shared" si="78"/>
        <v>0.72245289045033534</v>
      </c>
      <c r="L56" s="28">
        <f t="shared" si="78"/>
        <v>0.6778877887788779</v>
      </c>
      <c r="M56" s="44">
        <f t="shared" si="78"/>
        <v>0.70867412828239351</v>
      </c>
      <c r="N56" s="28">
        <f t="shared" si="78"/>
        <v>0.78441392526349407</v>
      </c>
      <c r="O56" s="28">
        <f t="shared" si="78"/>
        <v>0.64983498349834978</v>
      </c>
      <c r="P56" s="28">
        <f t="shared" si="78"/>
        <v>0.53337591823698494</v>
      </c>
      <c r="Q56" s="44">
        <f>SUM(Q32/Q8)</f>
        <v>0.65594059405940597</v>
      </c>
      <c r="R56" s="44">
        <f>SUM(E32+I32+M32+Q32)/(E8+I8+M8+Q8)</f>
        <v>0.69788454255261589</v>
      </c>
      <c r="S56" s="26"/>
    </row>
    <row r="57" spans="1:24" x14ac:dyDescent="0.2">
      <c r="A57" s="1">
        <v>2005</v>
      </c>
      <c r="B57" s="28">
        <f t="shared" si="76"/>
        <v>0.54231874800383262</v>
      </c>
      <c r="C57" s="28">
        <f t="shared" si="76"/>
        <v>0.70332390381895338</v>
      </c>
      <c r="D57" s="28">
        <f t="shared" si="76"/>
        <v>0.79750878313637819</v>
      </c>
      <c r="E57" s="44">
        <f>SUM(E33/E9)</f>
        <v>0.68030803080308033</v>
      </c>
      <c r="F57" s="28">
        <f t="shared" si="77"/>
        <v>0.69735973597359735</v>
      </c>
      <c r="G57" s="28">
        <f t="shared" si="77"/>
        <v>0.68029383583519643</v>
      </c>
      <c r="H57" s="28">
        <f t="shared" si="77"/>
        <v>0.82970297029702966</v>
      </c>
      <c r="I57" s="44">
        <f>SUM(I33/I9)</f>
        <v>0.73517571537373516</v>
      </c>
      <c r="J57" s="28">
        <f t="shared" si="78"/>
        <v>0.77387416160970934</v>
      </c>
      <c r="K57" s="28">
        <f t="shared" si="78"/>
        <v>0.63398275311402108</v>
      </c>
      <c r="L57" s="28">
        <f t="shared" si="78"/>
        <v>0.67656765676567654</v>
      </c>
      <c r="M57" s="44">
        <f t="shared" si="78"/>
        <v>0.6950064571674559</v>
      </c>
      <c r="N57" s="28">
        <f t="shared" si="78"/>
        <v>0.78473331204088148</v>
      </c>
      <c r="O57" s="28">
        <f t="shared" si="78"/>
        <v>0.53135313531353134</v>
      </c>
      <c r="P57" s="28">
        <f t="shared" si="78"/>
        <v>0.42510380070265091</v>
      </c>
      <c r="Q57" s="44">
        <f>SUM(Q33/Q9)</f>
        <v>0.58092983211364613</v>
      </c>
      <c r="R57" s="44">
        <f>SUM(E33+I33+M33+Q33)/(E9+I9+M9+Q9)</f>
        <v>0.67264342872643423</v>
      </c>
      <c r="S57" s="26"/>
    </row>
    <row r="58" spans="1:24" x14ac:dyDescent="0.2">
      <c r="A58" s="1">
        <v>2006</v>
      </c>
      <c r="B58" s="28">
        <f t="shared" si="76"/>
        <v>0.51932290003193871</v>
      </c>
      <c r="C58" s="28">
        <f t="shared" si="76"/>
        <v>0.74752475247524752</v>
      </c>
      <c r="D58" s="28">
        <f t="shared" si="76"/>
        <v>0.88342382625359306</v>
      </c>
      <c r="E58" s="44">
        <f>SUM(E34/E10)</f>
        <v>0.71573157315731573</v>
      </c>
      <c r="F58" s="28">
        <f t="shared" si="77"/>
        <v>0.75478547854785483</v>
      </c>
      <c r="G58" s="28">
        <f t="shared" si="77"/>
        <v>0.65697860108591499</v>
      </c>
      <c r="H58" s="28">
        <f t="shared" si="77"/>
        <v>0.66897689768976898</v>
      </c>
      <c r="I58" s="44">
        <f>SUM(I34/I10)</f>
        <v>0.69317810901969312</v>
      </c>
      <c r="J58" s="28">
        <f t="shared" si="78"/>
        <v>0.67582242095177258</v>
      </c>
      <c r="K58" s="28">
        <f t="shared" si="78"/>
        <v>0.76429255828808684</v>
      </c>
      <c r="L58" s="28">
        <f t="shared" si="78"/>
        <v>0.74818481848184815</v>
      </c>
      <c r="M58" s="44">
        <f t="shared" si="78"/>
        <v>0.72922944468359885</v>
      </c>
      <c r="N58" s="28">
        <f t="shared" si="78"/>
        <v>0.91632066432449699</v>
      </c>
      <c r="O58" s="28">
        <f t="shared" si="78"/>
        <v>0.70627062706270627</v>
      </c>
      <c r="P58" s="28">
        <f t="shared" si="78"/>
        <v>0.61705525391248806</v>
      </c>
      <c r="Q58" s="44">
        <f>SUM(Q34/Q10)</f>
        <v>0.74698665518725782</v>
      </c>
      <c r="R58" s="44">
        <f>SUM(E34+I34+M34+Q34)/(E10+I10+M10+Q10)</f>
        <v>0.72138885121388852</v>
      </c>
      <c r="S58" s="26"/>
    </row>
    <row r="59" spans="1:24" x14ac:dyDescent="0.2">
      <c r="A59" s="1">
        <v>2007</v>
      </c>
      <c r="B59" s="28">
        <f t="shared" si="76"/>
        <v>0.52986266368572343</v>
      </c>
      <c r="C59" s="28">
        <f t="shared" si="76"/>
        <v>0.68281471004243277</v>
      </c>
      <c r="D59" s="28">
        <f t="shared" si="76"/>
        <v>0.79687000958160337</v>
      </c>
      <c r="E59" s="44">
        <f t="shared" ref="E59:E71" si="79">SUM(E35)/E11</f>
        <v>0.66941694169416943</v>
      </c>
      <c r="F59" s="28">
        <f t="shared" si="77"/>
        <v>0.74323432343234319</v>
      </c>
      <c r="G59" s="28">
        <f t="shared" si="77"/>
        <v>0.7371446822101565</v>
      </c>
      <c r="H59" s="28">
        <f t="shared" si="77"/>
        <v>0.80825082508250823</v>
      </c>
      <c r="I59" s="44">
        <f t="shared" ref="I59:I71" si="80">SUM(I35)/I11</f>
        <v>0.7625938418017626</v>
      </c>
      <c r="J59" s="28">
        <f t="shared" si="78"/>
        <v>0.73171510699457043</v>
      </c>
      <c r="K59" s="28">
        <f t="shared" si="78"/>
        <v>0.7048866176940275</v>
      </c>
      <c r="L59" s="28">
        <f t="shared" si="78"/>
        <v>0.74356435643564356</v>
      </c>
      <c r="M59" s="44">
        <f t="shared" si="78"/>
        <v>0.72653895824365045</v>
      </c>
      <c r="N59" s="28">
        <f t="shared" si="78"/>
        <v>0.80836793356755032</v>
      </c>
      <c r="O59" s="28">
        <f t="shared" si="78"/>
        <v>0.63003300330033007</v>
      </c>
      <c r="P59" s="28">
        <f t="shared" si="78"/>
        <v>0.43979559246247207</v>
      </c>
      <c r="Q59" s="44">
        <f t="shared" ref="Q59:R71" si="81">SUM(Q35)/Q11</f>
        <v>0.62602238484718042</v>
      </c>
      <c r="R59" s="44">
        <f t="shared" si="81"/>
        <v>0.6961074189610742</v>
      </c>
      <c r="S59" s="26"/>
    </row>
    <row r="60" spans="1:24" x14ac:dyDescent="0.2">
      <c r="A60" s="1">
        <v>2008</v>
      </c>
      <c r="B60" s="28">
        <f t="shared" si="76"/>
        <v>0.60587671670392851</v>
      </c>
      <c r="C60" s="28">
        <f t="shared" si="76"/>
        <v>0.61249573233185384</v>
      </c>
      <c r="D60" s="28">
        <f t="shared" si="76"/>
        <v>0.79207920792079212</v>
      </c>
      <c r="E60" s="44">
        <f t="shared" si="79"/>
        <v>0.67141769121967143</v>
      </c>
      <c r="F60" s="28">
        <f t="shared" si="77"/>
        <v>0.8</v>
      </c>
      <c r="G60" s="28">
        <f t="shared" si="77"/>
        <v>0.77642925582880873</v>
      </c>
      <c r="H60" s="28">
        <f t="shared" si="77"/>
        <v>0.82706270627062706</v>
      </c>
      <c r="I60" s="44">
        <f t="shared" si="80"/>
        <v>0.80089217712980088</v>
      </c>
      <c r="J60" s="28">
        <f t="shared" si="78"/>
        <v>0.77387416160970934</v>
      </c>
      <c r="K60" s="28">
        <f t="shared" si="78"/>
        <v>0.80038326413286487</v>
      </c>
      <c r="L60" s="28">
        <f t="shared" si="78"/>
        <v>0.71386138613861383</v>
      </c>
      <c r="M60" s="44">
        <f t="shared" si="78"/>
        <v>0.76323719328454587</v>
      </c>
      <c r="N60" s="28">
        <f t="shared" si="78"/>
        <v>0.74928137975087827</v>
      </c>
      <c r="O60" s="28">
        <f t="shared" si="78"/>
        <v>0.55973597359735972</v>
      </c>
      <c r="P60" s="28">
        <f t="shared" si="78"/>
        <v>0.61354199936122644</v>
      </c>
      <c r="Q60" s="44">
        <f t="shared" si="81"/>
        <v>0.64173482565647866</v>
      </c>
      <c r="R60" s="44">
        <f t="shared" si="81"/>
        <v>0.71922848022507169</v>
      </c>
      <c r="S60" s="26"/>
    </row>
    <row r="61" spans="1:24" x14ac:dyDescent="0.2">
      <c r="A61" s="1">
        <v>2009</v>
      </c>
      <c r="B61" s="28">
        <f t="shared" si="76"/>
        <v>0.64675822420951767</v>
      </c>
      <c r="C61" s="28">
        <f t="shared" si="76"/>
        <v>0.69589816124469595</v>
      </c>
      <c r="D61" s="28">
        <f t="shared" si="76"/>
        <v>0.77419354838709675</v>
      </c>
      <c r="E61" s="44">
        <f t="shared" si="79"/>
        <v>0.7059405940594059</v>
      </c>
      <c r="F61" s="28">
        <f t="shared" si="77"/>
        <v>0.74257425742574257</v>
      </c>
      <c r="G61" s="28">
        <f t="shared" si="77"/>
        <v>0.77515170871925898</v>
      </c>
      <c r="H61" s="28">
        <f t="shared" si="77"/>
        <v>0.89075907590759074</v>
      </c>
      <c r="I61" s="44">
        <f t="shared" si="80"/>
        <v>0.80252420846480255</v>
      </c>
      <c r="J61" s="28">
        <f t="shared" si="78"/>
        <v>0.84381986585755353</v>
      </c>
      <c r="K61" s="28">
        <f t="shared" si="78"/>
        <v>0.85340146917917603</v>
      </c>
      <c r="L61" s="28">
        <f t="shared" si="78"/>
        <v>0.77392739273927391</v>
      </c>
      <c r="M61" s="44">
        <f t="shared" si="78"/>
        <v>0.82425742574257421</v>
      </c>
      <c r="N61" s="28">
        <f t="shared" si="78"/>
        <v>0.86458000638773558</v>
      </c>
      <c r="O61" s="28">
        <f t="shared" si="78"/>
        <v>0.63564356435643565</v>
      </c>
      <c r="P61" s="28">
        <f t="shared" si="78"/>
        <v>0.64260619610348135</v>
      </c>
      <c r="Q61" s="44">
        <f t="shared" si="81"/>
        <v>0.7151312957382695</v>
      </c>
      <c r="R61" s="44">
        <f t="shared" si="81"/>
        <v>0.76215922962159233</v>
      </c>
      <c r="S61" s="26"/>
    </row>
    <row r="62" spans="1:24" x14ac:dyDescent="0.2">
      <c r="A62" s="1">
        <v>2010</v>
      </c>
      <c r="B62" s="28">
        <f t="shared" si="76"/>
        <v>0.61098690514212717</v>
      </c>
      <c r="C62" s="28">
        <f t="shared" si="76"/>
        <v>0.64886845827439887</v>
      </c>
      <c r="D62" s="28">
        <f t="shared" si="76"/>
        <v>0.73554774832321945</v>
      </c>
      <c r="E62" s="44">
        <f t="shared" si="79"/>
        <v>0.66567656765676564</v>
      </c>
      <c r="F62" s="28">
        <f t="shared" si="77"/>
        <v>0.76006600660066004</v>
      </c>
      <c r="G62" s="28">
        <f t="shared" si="77"/>
        <v>0.84254231874800378</v>
      </c>
      <c r="H62" s="28">
        <f t="shared" si="77"/>
        <v>0.92838283828382839</v>
      </c>
      <c r="I62" s="44">
        <f t="shared" si="80"/>
        <v>0.84365139810684364</v>
      </c>
      <c r="J62" s="28">
        <f t="shared" si="78"/>
        <v>0.84126477163845415</v>
      </c>
      <c r="K62" s="28">
        <f t="shared" si="78"/>
        <v>0.83455764931331844</v>
      </c>
      <c r="L62" s="28">
        <f t="shared" si="78"/>
        <v>0.82640264026402643</v>
      </c>
      <c r="M62" s="44">
        <f t="shared" si="78"/>
        <v>0.83415841584158412</v>
      </c>
      <c r="N62" s="28">
        <f t="shared" si="78"/>
        <v>0.83455764931331844</v>
      </c>
      <c r="O62" s="28">
        <f t="shared" si="78"/>
        <v>0.68250825082508249</v>
      </c>
      <c r="P62" s="28">
        <f t="shared" si="78"/>
        <v>0.70328968380709034</v>
      </c>
      <c r="Q62" s="44">
        <f t="shared" si="81"/>
        <v>0.74074472664657776</v>
      </c>
      <c r="R62" s="44">
        <f t="shared" si="81"/>
        <v>0.77143632171436327</v>
      </c>
      <c r="S62" s="26"/>
    </row>
    <row r="63" spans="1:24" x14ac:dyDescent="0.2">
      <c r="A63" s="1">
        <v>2011</v>
      </c>
      <c r="B63" s="28">
        <f t="shared" si="76"/>
        <v>0.65729798786330251</v>
      </c>
      <c r="C63" s="28">
        <f t="shared" si="76"/>
        <v>0.70827439886845822</v>
      </c>
      <c r="D63" s="28">
        <f t="shared" si="76"/>
        <v>0.73011817310763338</v>
      </c>
      <c r="E63" s="44">
        <f t="shared" si="79"/>
        <v>0.69823982398239826</v>
      </c>
      <c r="F63" s="28">
        <f t="shared" si="77"/>
        <v>0.73069306930693068</v>
      </c>
      <c r="G63" s="28">
        <f t="shared" si="77"/>
        <v>0.84254231874800378</v>
      </c>
      <c r="H63" s="28">
        <f t="shared" si="77"/>
        <v>0.88184818481848182</v>
      </c>
      <c r="I63" s="44">
        <f t="shared" si="80"/>
        <v>0.81862691763681861</v>
      </c>
      <c r="J63" s="28">
        <f t="shared" si="78"/>
        <v>0.84701373363142762</v>
      </c>
      <c r="K63" s="28">
        <f t="shared" si="78"/>
        <v>0.87128712871287128</v>
      </c>
      <c r="L63" s="28">
        <f t="shared" si="78"/>
        <v>0.83927392739273932</v>
      </c>
      <c r="M63" s="44">
        <f t="shared" si="78"/>
        <v>0.85266896254842872</v>
      </c>
      <c r="N63" s="28">
        <f t="shared" si="78"/>
        <v>0.8815075055892686</v>
      </c>
      <c r="O63" s="28">
        <f t="shared" si="78"/>
        <v>0.78448844884488445</v>
      </c>
      <c r="P63" s="28">
        <f t="shared" si="78"/>
        <v>0.746726285531779</v>
      </c>
      <c r="Q63" s="44">
        <f t="shared" si="81"/>
        <v>0.8044554455445545</v>
      </c>
      <c r="R63" s="44">
        <f t="shared" si="81"/>
        <v>0.79395090193950901</v>
      </c>
      <c r="S63" s="26"/>
    </row>
    <row r="64" spans="1:24" x14ac:dyDescent="0.2">
      <c r="A64" s="1">
        <v>2012</v>
      </c>
      <c r="B64" s="28">
        <f t="shared" si="76"/>
        <v>0.67007345895879911</v>
      </c>
      <c r="C64" s="28">
        <f t="shared" si="76"/>
        <v>0.80437009218163191</v>
      </c>
      <c r="D64" s="28">
        <f t="shared" si="76"/>
        <v>0.83839029064196746</v>
      </c>
      <c r="E64" s="44">
        <f t="shared" si="79"/>
        <v>0.77020998803177021</v>
      </c>
      <c r="F64" s="28">
        <f t="shared" si="77"/>
        <v>0.73036303630363031</v>
      </c>
      <c r="G64" s="28">
        <f t="shared" si="77"/>
        <v>0.78122005748961998</v>
      </c>
      <c r="H64" s="28">
        <f t="shared" si="77"/>
        <v>0.86138613861386137</v>
      </c>
      <c r="I64" s="44">
        <f t="shared" si="80"/>
        <v>0.79088238494179086</v>
      </c>
      <c r="J64" s="28">
        <f t="shared" si="78"/>
        <v>0.69754072181411686</v>
      </c>
      <c r="K64" s="28">
        <f t="shared" si="78"/>
        <v>0.77610986905142132</v>
      </c>
      <c r="L64" s="28">
        <f t="shared" si="78"/>
        <v>0.75742574257425743</v>
      </c>
      <c r="M64" s="44">
        <f t="shared" si="78"/>
        <v>0.74354283254412401</v>
      </c>
      <c r="N64" s="28">
        <f t="shared" si="78"/>
        <v>0.81539444267007344</v>
      </c>
      <c r="O64" s="28">
        <f t="shared" si="78"/>
        <v>0.67161716171617158</v>
      </c>
      <c r="P64" s="28">
        <f t="shared" si="78"/>
        <v>0.73363142765889489</v>
      </c>
      <c r="Q64" s="44">
        <f t="shared" si="81"/>
        <v>0.74095996556177357</v>
      </c>
      <c r="R64" s="44">
        <f t="shared" si="81"/>
        <v>0.76129416220310553</v>
      </c>
      <c r="S64" s="26"/>
    </row>
    <row r="65" spans="1:19" x14ac:dyDescent="0.2">
      <c r="A65" s="1">
        <v>2013</v>
      </c>
      <c r="B65" s="28">
        <f t="shared" si="76"/>
        <v>0.78824656659214309</v>
      </c>
      <c r="C65" s="28">
        <f t="shared" si="76"/>
        <v>0.74080622347949077</v>
      </c>
      <c r="D65" s="28">
        <f t="shared" si="76"/>
        <v>0.80198019801980203</v>
      </c>
      <c r="E65" s="44">
        <f t="shared" si="79"/>
        <v>0.77821782178217824</v>
      </c>
      <c r="F65" s="28">
        <f t="shared" si="77"/>
        <v>0.76699669966996697</v>
      </c>
      <c r="G65" s="28">
        <f t="shared" si="77"/>
        <v>0.80325774512935166</v>
      </c>
      <c r="H65" s="28">
        <f t="shared" si="77"/>
        <v>0.86732673267326732</v>
      </c>
      <c r="I65" s="44">
        <f t="shared" si="80"/>
        <v>0.81242519856381246</v>
      </c>
      <c r="J65" s="28">
        <f t="shared" si="78"/>
        <v>0.9134461833280102</v>
      </c>
      <c r="K65" s="28">
        <f t="shared" si="78"/>
        <v>0.92845736186521877</v>
      </c>
      <c r="L65" s="28">
        <f t="shared" si="78"/>
        <v>0.95445544554455441</v>
      </c>
      <c r="M65" s="44">
        <f t="shared" si="78"/>
        <v>0.931876883340508</v>
      </c>
      <c r="N65" s="28">
        <f t="shared" si="78"/>
        <v>0.93644203129990422</v>
      </c>
      <c r="O65" s="28">
        <f t="shared" si="78"/>
        <v>0.80165016501650166</v>
      </c>
      <c r="P65" s="28">
        <f t="shared" si="78"/>
        <v>0.76461194506547425</v>
      </c>
      <c r="Q65" s="44">
        <f t="shared" si="81"/>
        <v>0.83458889367197586</v>
      </c>
      <c r="R65" s="44">
        <f t="shared" si="81"/>
        <v>0.83968533839685333</v>
      </c>
      <c r="S65" s="26"/>
    </row>
    <row r="66" spans="1:19" x14ac:dyDescent="0.2">
      <c r="A66" s="1">
        <v>2014</v>
      </c>
      <c r="B66" s="28">
        <f t="shared" si="76"/>
        <v>0.73235388054934525</v>
      </c>
      <c r="C66" s="28">
        <f t="shared" si="76"/>
        <v>0.81294200848656295</v>
      </c>
      <c r="D66" s="28">
        <f t="shared" si="76"/>
        <v>0.95113382305972538</v>
      </c>
      <c r="E66" s="44">
        <f t="shared" si="79"/>
        <v>0.83278327832783283</v>
      </c>
      <c r="F66" s="28">
        <f t="shared" si="77"/>
        <v>0.92376237623762381</v>
      </c>
      <c r="G66" s="28">
        <f t="shared" si="77"/>
        <v>0.95943787927179813</v>
      </c>
      <c r="H66" s="28">
        <f t="shared" si="77"/>
        <v>0.9745874587458746</v>
      </c>
      <c r="I66" s="44">
        <f t="shared" si="80"/>
        <v>0.95267109128495264</v>
      </c>
      <c r="J66" s="28">
        <f t="shared" si="78"/>
        <v>0.97412967103161929</v>
      </c>
      <c r="K66" s="28">
        <f t="shared" si="78"/>
        <v>0.95560523794314911</v>
      </c>
      <c r="L66" s="28">
        <f t="shared" si="78"/>
        <v>0.94587458745874586</v>
      </c>
      <c r="M66" s="44">
        <f t="shared" si="78"/>
        <v>0.95867412828239351</v>
      </c>
      <c r="N66" s="28">
        <f t="shared" si="78"/>
        <v>0.92526349409134467</v>
      </c>
      <c r="O66" s="28">
        <f t="shared" si="78"/>
        <v>0.74323432343234319</v>
      </c>
      <c r="P66" s="28">
        <f t="shared" si="78"/>
        <v>0.81028425423187478</v>
      </c>
      <c r="Q66" s="44">
        <f t="shared" si="81"/>
        <v>0.82716315109771843</v>
      </c>
      <c r="R66" s="44">
        <f t="shared" si="81"/>
        <v>0.89298792892987933</v>
      </c>
      <c r="S66" s="26"/>
    </row>
    <row r="67" spans="1:19" x14ac:dyDescent="0.2">
      <c r="A67" s="1">
        <v>2015</v>
      </c>
      <c r="B67" s="28">
        <f t="shared" si="76"/>
        <v>0.80517406579367612</v>
      </c>
      <c r="C67" s="28">
        <f t="shared" si="76"/>
        <v>0.86704384724186701</v>
      </c>
      <c r="D67" s="28">
        <f t="shared" si="76"/>
        <v>0.94762056850846377</v>
      </c>
      <c r="E67" s="44">
        <f t="shared" si="79"/>
        <v>0.87348734873487344</v>
      </c>
      <c r="F67" s="28">
        <f t="shared" si="77"/>
        <v>0.9455445544554455</v>
      </c>
      <c r="G67" s="28">
        <f t="shared" si="77"/>
        <v>0.93835835196422868</v>
      </c>
      <c r="H67" s="28">
        <f t="shared" si="77"/>
        <v>0.971947194719472</v>
      </c>
      <c r="I67" s="44">
        <f t="shared" si="80"/>
        <v>0.95180067457295181</v>
      </c>
      <c r="J67" s="28">
        <f t="shared" ref="J67:M70" si="82">SUM(J43)/J19</f>
        <v>0.89811561801341422</v>
      </c>
      <c r="K67" s="28">
        <f t="shared" si="82"/>
        <v>0.87543915681890772</v>
      </c>
      <c r="L67" s="28">
        <f t="shared" si="82"/>
        <v>0.8983498349834983</v>
      </c>
      <c r="M67" s="44">
        <f t="shared" si="82"/>
        <v>0.8905510116229014</v>
      </c>
      <c r="N67" s="28">
        <v>0.93869999999999998</v>
      </c>
      <c r="O67" s="28">
        <f t="shared" ref="O67:P70" si="83">SUM(O43)/O19</f>
        <v>0.78448844884488445</v>
      </c>
      <c r="P67" s="28">
        <f t="shared" si="83"/>
        <v>0.78153944426700739</v>
      </c>
      <c r="Q67" s="44">
        <f t="shared" si="81"/>
        <v>0.83555746879035731</v>
      </c>
      <c r="R67" s="44">
        <f t="shared" si="81"/>
        <v>0.8877526108775261</v>
      </c>
      <c r="S67" s="26"/>
    </row>
    <row r="68" spans="1:19" x14ac:dyDescent="0.2">
      <c r="A68" s="1">
        <v>2016</v>
      </c>
      <c r="B68" s="28">
        <f t="shared" si="76"/>
        <v>0.72404982433727239</v>
      </c>
      <c r="C68" s="28">
        <f t="shared" si="76"/>
        <v>0.72106520996927281</v>
      </c>
      <c r="D68" s="28">
        <f t="shared" si="76"/>
        <v>0.85225806451612907</v>
      </c>
      <c r="E68" s="44">
        <f t="shared" si="79"/>
        <v>0.76648471615720526</v>
      </c>
      <c r="F68" s="28">
        <f t="shared" si="77"/>
        <v>0.91166666666666663</v>
      </c>
      <c r="G68" s="28">
        <f t="shared" si="77"/>
        <v>0.84419354838709681</v>
      </c>
      <c r="H68" s="28">
        <f t="shared" si="77"/>
        <v>0.90900000000000003</v>
      </c>
      <c r="I68" s="44">
        <f t="shared" si="80"/>
        <v>0.88780219780219782</v>
      </c>
      <c r="J68" s="28">
        <f t="shared" si="82"/>
        <v>0.81580645161290322</v>
      </c>
      <c r="K68" s="28">
        <f t="shared" si="82"/>
        <v>0.77548387096774196</v>
      </c>
      <c r="L68" s="28">
        <f t="shared" si="82"/>
        <v>0.84966666666666668</v>
      </c>
      <c r="M68" s="44">
        <f t="shared" si="82"/>
        <v>0.81326086956521737</v>
      </c>
      <c r="N68" s="28">
        <f>SUM(N44)/N20</f>
        <v>0.88838709677419359</v>
      </c>
      <c r="O68" s="28">
        <f t="shared" si="83"/>
        <v>0.7503333333333333</v>
      </c>
      <c r="P68" s="28">
        <f t="shared" si="83"/>
        <v>0.72</v>
      </c>
      <c r="Q68" s="44">
        <f t="shared" si="81"/>
        <v>0.78663043478260875</v>
      </c>
      <c r="R68" s="44">
        <f t="shared" si="81"/>
        <v>0.81339334424440812</v>
      </c>
      <c r="S68" s="26"/>
    </row>
    <row r="69" spans="1:19" x14ac:dyDescent="0.2">
      <c r="A69" s="1">
        <v>2017</v>
      </c>
      <c r="B69" s="28">
        <f t="shared" si="76"/>
        <v>0.71451612903225803</v>
      </c>
      <c r="C69" s="28">
        <f t="shared" si="76"/>
        <v>0.71642857142857141</v>
      </c>
      <c r="D69" s="28">
        <f t="shared" si="76"/>
        <v>0.85419354838709682</v>
      </c>
      <c r="E69" s="44">
        <f t="shared" si="79"/>
        <v>0.76322222222222225</v>
      </c>
      <c r="F69" s="28">
        <f t="shared" si="77"/>
        <v>0.81133333333333335</v>
      </c>
      <c r="G69" s="28">
        <f t="shared" si="77"/>
        <v>0.82032258064516128</v>
      </c>
      <c r="H69" s="28">
        <f t="shared" si="77"/>
        <v>0.84</v>
      </c>
      <c r="I69" s="44">
        <f t="shared" si="80"/>
        <v>0.82384615384615389</v>
      </c>
      <c r="J69" s="28">
        <f t="shared" si="82"/>
        <v>0.8180645161290323</v>
      </c>
      <c r="K69" s="28">
        <f t="shared" si="82"/>
        <v>0.76580645161290317</v>
      </c>
      <c r="L69" s="28">
        <f t="shared" si="82"/>
        <v>0.78633333333333333</v>
      </c>
      <c r="M69" s="44">
        <f t="shared" si="82"/>
        <v>0.7901086956521739</v>
      </c>
      <c r="N69" s="28">
        <f>SUM(N45)/N21</f>
        <v>0.80645161290322576</v>
      </c>
      <c r="O69" s="28">
        <f t="shared" si="83"/>
        <v>0.67200000000000004</v>
      </c>
      <c r="P69" s="28">
        <f t="shared" si="83"/>
        <v>0.67677419354838708</v>
      </c>
      <c r="Q69" s="44">
        <f t="shared" si="81"/>
        <v>0.7189130434782609</v>
      </c>
      <c r="R69" s="44">
        <f t="shared" si="81"/>
        <v>0.773945205479452</v>
      </c>
      <c r="S69" s="26"/>
    </row>
    <row r="70" spans="1:19" x14ac:dyDescent="0.2">
      <c r="A70" s="1">
        <v>2018</v>
      </c>
      <c r="B70" s="28">
        <f t="shared" si="76"/>
        <v>0.74064516129032254</v>
      </c>
      <c r="C70" s="28">
        <f t="shared" si="76"/>
        <v>0.91500000000000004</v>
      </c>
      <c r="D70" s="28">
        <f t="shared" si="76"/>
        <v>0.94548387096774189</v>
      </c>
      <c r="E70" s="44">
        <f t="shared" si="79"/>
        <v>0.86544444444444446</v>
      </c>
      <c r="F70" s="28">
        <f t="shared" si="77"/>
        <v>0.92833333333333334</v>
      </c>
      <c r="G70" s="28">
        <f t="shared" si="77"/>
        <v>0.94917833231892879</v>
      </c>
      <c r="H70" s="28">
        <f t="shared" si="77"/>
        <v>0.94025157232704404</v>
      </c>
      <c r="I70" s="44">
        <f t="shared" si="80"/>
        <v>0.93957320938094235</v>
      </c>
      <c r="J70" s="28">
        <f t="shared" si="82"/>
        <v>0.93730979914790014</v>
      </c>
      <c r="K70" s="28">
        <f t="shared" si="82"/>
        <v>0.89774802191113812</v>
      </c>
      <c r="L70" s="28">
        <f t="shared" si="82"/>
        <v>0.90314465408805034</v>
      </c>
      <c r="M70" s="44">
        <f t="shared" si="82"/>
        <v>0.91283839212469242</v>
      </c>
      <c r="N70" s="28">
        <f>SUM(N46)/N22</f>
        <v>0.9464394400486914</v>
      </c>
      <c r="O70" s="28">
        <f t="shared" si="83"/>
        <v>0.75251572327044025</v>
      </c>
      <c r="P70" s="28">
        <f t="shared" si="83"/>
        <v>0.72519780888618379</v>
      </c>
      <c r="Q70" s="44">
        <f t="shared" si="81"/>
        <v>0.80865463494667755</v>
      </c>
      <c r="R70" s="44">
        <f t="shared" si="81"/>
        <v>0.88151171977877274</v>
      </c>
      <c r="S70" s="26"/>
    </row>
    <row r="71" spans="1:19" x14ac:dyDescent="0.2">
      <c r="A71" s="1">
        <v>2019</v>
      </c>
      <c r="B71" s="28">
        <f t="shared" si="76"/>
        <v>0.69750456482045042</v>
      </c>
      <c r="C71" s="28">
        <f t="shared" si="76"/>
        <v>0.86041939711664484</v>
      </c>
      <c r="D71" s="28">
        <f t="shared" si="76"/>
        <v>0.94939331163065999</v>
      </c>
      <c r="E71" s="44">
        <f t="shared" si="79"/>
        <v>0.8362663373469178</v>
      </c>
      <c r="F71" s="28">
        <f t="shared" si="77"/>
        <v>0.94311926605504592</v>
      </c>
      <c r="G71" s="28">
        <f t="shared" si="77"/>
        <v>0.96317711503347536</v>
      </c>
      <c r="H71" s="28">
        <f t="shared" si="77"/>
        <v>0.97704402515723265</v>
      </c>
      <c r="I71" s="44">
        <f t="shared" si="80"/>
        <v>0.96096959737058341</v>
      </c>
      <c r="J71" s="28">
        <f>SUM(J47)/J23</f>
        <v>0.94309190505173468</v>
      </c>
      <c r="K71" s="28">
        <v>0.86619999999999997</v>
      </c>
      <c r="L71" s="76">
        <f>SUM(L47)/L23</f>
        <v>0.9138364779874214</v>
      </c>
      <c r="M71" s="44">
        <f>SUM(M47)/M23</f>
        <v>0.91591468416735033</v>
      </c>
      <c r="N71" s="28">
        <v>0.93899999999999995</v>
      </c>
      <c r="O71" s="28">
        <f>SUM(O47)/O23</f>
        <v>0.70920000000000005</v>
      </c>
      <c r="P71" s="28">
        <v>0.77690000000000003</v>
      </c>
      <c r="Q71" s="44">
        <f t="shared" si="81"/>
        <v>0.80944799270290668</v>
      </c>
      <c r="R71" s="44">
        <f t="shared" si="81"/>
        <v>0.88015591697863671</v>
      </c>
      <c r="S71" s="26"/>
    </row>
    <row r="72" spans="1:19" x14ac:dyDescent="0.2">
      <c r="A72" s="1">
        <v>2020</v>
      </c>
      <c r="B72" s="28">
        <f t="shared" ref="B72:R72" si="84">SUM(B48/B24)</f>
        <v>0.69988479262672809</v>
      </c>
      <c r="C72" s="28">
        <f t="shared" si="84"/>
        <v>0.78479064039408863</v>
      </c>
      <c r="D72" s="28">
        <f t="shared" si="84"/>
        <v>0.58870967741935487</v>
      </c>
      <c r="E72" s="44">
        <f t="shared" si="84"/>
        <v>0.68906985871271587</v>
      </c>
      <c r="F72" s="28">
        <f t="shared" si="84"/>
        <v>0.32648809523809524</v>
      </c>
      <c r="G72" s="28">
        <f t="shared" si="84"/>
        <v>0.53801843317972353</v>
      </c>
      <c r="H72" s="28">
        <f t="shared" si="84"/>
        <v>0.57619047619047614</v>
      </c>
      <c r="I72" s="44">
        <f t="shared" si="84"/>
        <v>0.48086734693877553</v>
      </c>
      <c r="J72" s="28">
        <f t="shared" si="84"/>
        <v>0.5374423963133641</v>
      </c>
      <c r="K72" s="76">
        <f t="shared" si="84"/>
        <v>0.5054723502304147</v>
      </c>
      <c r="L72" s="76">
        <f t="shared" si="84"/>
        <v>0.549702380952381</v>
      </c>
      <c r="M72" s="97">
        <f t="shared" si="84"/>
        <v>0.53066770186335399</v>
      </c>
      <c r="N72" s="76">
        <f t="shared" si="84"/>
        <v>0.53715437788018439</v>
      </c>
      <c r="O72" s="76">
        <f t="shared" si="84"/>
        <v>0.41488095238095241</v>
      </c>
      <c r="P72" s="76">
        <f t="shared" si="84"/>
        <v>0.52764976958525345</v>
      </c>
      <c r="Q72" s="97">
        <f t="shared" si="84"/>
        <v>0.49407996894409939</v>
      </c>
      <c r="R72" s="97">
        <f t="shared" si="84"/>
        <v>0.54847287275565959</v>
      </c>
      <c r="S72" s="26"/>
    </row>
    <row r="73" spans="1:19" x14ac:dyDescent="0.2">
      <c r="A73" s="1">
        <v>2021</v>
      </c>
      <c r="B73" s="28">
        <f t="shared" ref="B73:R73" si="85">SUM(B49/B25)</f>
        <v>0.53888248847926268</v>
      </c>
      <c r="C73" s="28">
        <f t="shared" si="85"/>
        <v>0.62404336734693877</v>
      </c>
      <c r="D73" s="28">
        <f t="shared" si="85"/>
        <v>0.78052995391705071</v>
      </c>
      <c r="E73" s="44">
        <f t="shared" si="85"/>
        <v>0.64861111111111114</v>
      </c>
      <c r="F73" s="28">
        <f t="shared" si="85"/>
        <v>0.81785714285714284</v>
      </c>
      <c r="G73" s="28">
        <f t="shared" si="85"/>
        <v>0.84130184331797231</v>
      </c>
      <c r="H73" s="28">
        <f t="shared" si="85"/>
        <v>0.8616071428571429</v>
      </c>
      <c r="I73" s="44">
        <f t="shared" si="85"/>
        <v>0.84026687598116168</v>
      </c>
      <c r="J73" s="28">
        <f t="shared" si="85"/>
        <v>0.89660138248847931</v>
      </c>
      <c r="K73" s="76">
        <f t="shared" si="85"/>
        <v>0.84504608294930872</v>
      </c>
      <c r="L73" s="76">
        <f t="shared" si="85"/>
        <v>0.87202380952380953</v>
      </c>
      <c r="M73" s="97">
        <f t="shared" si="85"/>
        <v>0.87121506211180122</v>
      </c>
      <c r="N73" s="76">
        <f t="shared" si="85"/>
        <v>0.86751152073732718</v>
      </c>
      <c r="O73" s="76">
        <f t="shared" si="85"/>
        <v>0.72678571428571426</v>
      </c>
      <c r="P73" s="76">
        <f t="shared" si="85"/>
        <v>0.72465437788018439</v>
      </c>
      <c r="Q73" s="97">
        <f t="shared" si="85"/>
        <v>0.77348602484472051</v>
      </c>
      <c r="R73" s="97">
        <f t="shared" si="85"/>
        <v>0.78397749510763204</v>
      </c>
      <c r="S73" s="26"/>
    </row>
    <row r="74" spans="1:19" x14ac:dyDescent="0.2">
      <c r="A74" s="46">
        <v>2022</v>
      </c>
      <c r="B74" s="76">
        <f>SUM(B50/B26)</f>
        <v>0.70564516129032262</v>
      </c>
      <c r="C74" s="76">
        <f t="shared" ref="C74:R75" si="86">SUM(C50/C26)</f>
        <v>0.80771683673469385</v>
      </c>
      <c r="D74" s="76">
        <f t="shared" si="86"/>
        <v>0.85656682027649766</v>
      </c>
      <c r="E74" s="97">
        <f t="shared" si="86"/>
        <v>0.78938492063492061</v>
      </c>
      <c r="F74" s="76">
        <f t="shared" si="86"/>
        <v>0.81011904761904763</v>
      </c>
      <c r="G74" s="76">
        <f t="shared" si="86"/>
        <v>0.88479262672811065</v>
      </c>
      <c r="H74" s="76">
        <f t="shared" si="86"/>
        <v>0.86517857142857146</v>
      </c>
      <c r="I74" s="97">
        <f t="shared" si="86"/>
        <v>0.85370879120879117</v>
      </c>
      <c r="J74" s="76">
        <f t="shared" si="86"/>
        <v>0.83611751152073732</v>
      </c>
      <c r="K74" s="76">
        <f t="shared" si="86"/>
        <v>0.82891705069124422</v>
      </c>
      <c r="L74" s="76">
        <f t="shared" si="86"/>
        <v>0.86458333333333337</v>
      </c>
      <c r="M74" s="97">
        <f t="shared" si="86"/>
        <v>0.84297360248447206</v>
      </c>
      <c r="N74" s="76">
        <f t="shared" si="86"/>
        <v>0.8839285714285714</v>
      </c>
      <c r="O74" s="128">
        <f t="shared" si="86"/>
        <v>0.76011904761904758</v>
      </c>
      <c r="P74" s="128">
        <f t="shared" si="86"/>
        <v>0.72206221198156684</v>
      </c>
      <c r="Q74" s="128">
        <f t="shared" si="86"/>
        <v>0.78901397515527949</v>
      </c>
      <c r="R74" s="129">
        <f t="shared" si="86"/>
        <v>0.81883561643835612</v>
      </c>
      <c r="S74" s="26"/>
    </row>
    <row r="75" spans="1:19" x14ac:dyDescent="0.2">
      <c r="A75" s="40">
        <v>2023</v>
      </c>
      <c r="B75" s="105">
        <f>SUM(B51/B27)</f>
        <v>0.70190092165898621</v>
      </c>
      <c r="C75" s="113">
        <f t="shared" si="86"/>
        <v>0.83195153061224492</v>
      </c>
      <c r="D75" s="113">
        <f t="shared" si="86"/>
        <v>0.8822004608294931</v>
      </c>
      <c r="E75" s="114">
        <f t="shared" si="86"/>
        <v>0.80446428571428574</v>
      </c>
      <c r="F75" s="113">
        <f t="shared" si="86"/>
        <v>0.83452380952380956</v>
      </c>
      <c r="G75" s="113">
        <f t="shared" si="86"/>
        <v>0.91129032258064513</v>
      </c>
      <c r="H75" s="113">
        <f t="shared" si="86"/>
        <v>0.89107142857142863</v>
      </c>
      <c r="I75" s="114">
        <f t="shared" si="86"/>
        <v>0.8793171114599686</v>
      </c>
      <c r="J75" s="113">
        <f t="shared" si="86"/>
        <v>0.86117511520737322</v>
      </c>
      <c r="K75" s="113">
        <f t="shared" si="86"/>
        <v>0.85368663594470051</v>
      </c>
      <c r="L75" s="113">
        <f t="shared" si="86"/>
        <v>0.89047619047619042</v>
      </c>
      <c r="M75" s="114">
        <f t="shared" si="86"/>
        <v>0.86820652173913049</v>
      </c>
      <c r="N75" s="113">
        <f t="shared" si="86"/>
        <v>0.91042626728110598</v>
      </c>
      <c r="O75" s="113">
        <f t="shared" si="86"/>
        <v>0.79613095238095233</v>
      </c>
      <c r="P75" s="113">
        <f t="shared" si="86"/>
        <v>0.74164746543778803</v>
      </c>
      <c r="Q75" s="113">
        <f t="shared" si="86"/>
        <v>0.81628493788819878</v>
      </c>
      <c r="R75" s="114">
        <f t="shared" si="86"/>
        <v>0.84217221135029352</v>
      </c>
      <c r="S75" s="26"/>
    </row>
    <row r="76" spans="1:19" x14ac:dyDescent="0.2">
      <c r="B76" s="28"/>
      <c r="C76" s="28"/>
      <c r="D76" s="28"/>
      <c r="E76" s="44"/>
      <c r="F76" s="28"/>
      <c r="G76" s="28"/>
      <c r="H76" s="28"/>
      <c r="I76" s="44"/>
      <c r="J76" s="28"/>
      <c r="K76" s="28"/>
      <c r="L76" s="28"/>
      <c r="M76" s="44"/>
      <c r="N76" s="28"/>
      <c r="O76" s="28"/>
      <c r="P76" s="28"/>
      <c r="Q76" s="44"/>
      <c r="R76" s="44"/>
      <c r="S76" s="26"/>
    </row>
    <row r="77" spans="1:19" x14ac:dyDescent="0.2">
      <c r="A77" s="59" t="s">
        <v>25</v>
      </c>
      <c r="B77" s="28"/>
      <c r="C77" s="28"/>
      <c r="D77" s="28"/>
      <c r="E77" s="44"/>
      <c r="F77" s="28"/>
      <c r="G77" s="28"/>
      <c r="H77" s="28"/>
      <c r="I77" s="44"/>
      <c r="J77" s="28"/>
      <c r="K77" s="28"/>
      <c r="L77" s="28"/>
      <c r="M77" s="44"/>
      <c r="N77" s="28"/>
      <c r="O77" s="28"/>
      <c r="P77" s="28"/>
      <c r="Q77" s="44"/>
      <c r="R77" s="44"/>
      <c r="S77" s="27"/>
    </row>
    <row r="78" spans="1:19" x14ac:dyDescent="0.2">
      <c r="A78" s="1">
        <v>2002</v>
      </c>
      <c r="B78" s="70">
        <f>SUM(B126/B30)</f>
        <v>54.553531089560749</v>
      </c>
      <c r="C78" s="70">
        <f t="shared" ref="C78:Q78" si="87">SUM(C126/C30)</f>
        <v>55.81177503250975</v>
      </c>
      <c r="D78" s="13">
        <f t="shared" si="87"/>
        <v>57.300983899821112</v>
      </c>
      <c r="E78" s="14">
        <f t="shared" si="87"/>
        <v>56.015170978831186</v>
      </c>
      <c r="F78" s="13">
        <f t="shared" si="87"/>
        <v>60.151588065447548</v>
      </c>
      <c r="G78" s="13">
        <f t="shared" si="87"/>
        <v>60.756441223832525</v>
      </c>
      <c r="H78" s="13">
        <f t="shared" si="87"/>
        <v>61.71037099494098</v>
      </c>
      <c r="I78" s="14">
        <f t="shared" si="87"/>
        <v>60.901499855783101</v>
      </c>
      <c r="J78" s="13">
        <f t="shared" si="87"/>
        <v>62.211840888066604</v>
      </c>
      <c r="K78" s="13">
        <f t="shared" si="87"/>
        <v>62.377423524342959</v>
      </c>
      <c r="L78" s="13">
        <f t="shared" si="87"/>
        <v>59.065299288405193</v>
      </c>
      <c r="M78" s="14">
        <f t="shared" si="87"/>
        <v>61.173894062863795</v>
      </c>
      <c r="N78" s="13">
        <f t="shared" si="87"/>
        <v>65.679066086268307</v>
      </c>
      <c r="O78" s="13">
        <f t="shared" si="87"/>
        <v>55.507274490785647</v>
      </c>
      <c r="P78" s="13">
        <f t="shared" si="87"/>
        <v>53.222222222222221</v>
      </c>
      <c r="Q78" s="14">
        <f t="shared" si="87"/>
        <v>59.025657472738935</v>
      </c>
      <c r="R78" s="14">
        <f>SUM(E126+I126+M126+Q126)/(E30+I30+M30+Q30)</f>
        <v>59.460982048574451</v>
      </c>
      <c r="S78" s="26"/>
    </row>
    <row r="79" spans="1:19" x14ac:dyDescent="0.2">
      <c r="A79" s="1">
        <v>2003</v>
      </c>
      <c r="B79" s="70">
        <f t="shared" ref="B79:Q79" si="88">SUM(B127/B31)</f>
        <v>54.356643356643353</v>
      </c>
      <c r="C79" s="70">
        <f t="shared" si="88"/>
        <v>54.736812570145901</v>
      </c>
      <c r="D79" s="13">
        <f t="shared" si="88"/>
        <v>55.622866216752676</v>
      </c>
      <c r="E79" s="14">
        <f t="shared" si="88"/>
        <v>54.999335216885491</v>
      </c>
      <c r="F79" s="13">
        <f t="shared" si="88"/>
        <v>57.356244384546272</v>
      </c>
      <c r="G79" s="13">
        <f t="shared" si="88"/>
        <v>58.048380129589631</v>
      </c>
      <c r="H79" s="13">
        <f t="shared" si="88"/>
        <v>57.21294363256785</v>
      </c>
      <c r="I79" s="14">
        <f t="shared" si="88"/>
        <v>57.537773933102656</v>
      </c>
      <c r="J79" s="13">
        <f t="shared" si="88"/>
        <v>59.053097345132741</v>
      </c>
      <c r="K79" s="13">
        <f t="shared" si="88"/>
        <v>61.061701189951521</v>
      </c>
      <c r="L79" s="13">
        <f t="shared" si="88"/>
        <v>57.114583333333336</v>
      </c>
      <c r="M79" s="14">
        <f t="shared" si="88"/>
        <v>59.176193282262815</v>
      </c>
      <c r="N79" s="13">
        <f t="shared" si="88"/>
        <v>64.826212889210723</v>
      </c>
      <c r="O79" s="13">
        <f t="shared" si="88"/>
        <v>55.338769804287047</v>
      </c>
      <c r="P79" s="13">
        <f t="shared" si="88"/>
        <v>64.090017311021356</v>
      </c>
      <c r="Q79" s="14">
        <f t="shared" si="88"/>
        <v>61.568287908447523</v>
      </c>
      <c r="R79" s="14">
        <f>SUM(E127+I127+M127+Q127)/(E31+I31+M31+Q31)</f>
        <v>58.394966264877567</v>
      </c>
      <c r="S79" s="26"/>
    </row>
    <row r="80" spans="1:19" x14ac:dyDescent="0.2">
      <c r="A80" s="1">
        <v>2004</v>
      </c>
      <c r="B80" s="70">
        <f t="shared" ref="B80:Q80" si="89">SUM(B128/B32)</f>
        <v>56.925417661097853</v>
      </c>
      <c r="C80" s="70">
        <f t="shared" si="89"/>
        <v>57.976489028213166</v>
      </c>
      <c r="D80" s="13">
        <f t="shared" si="89"/>
        <v>57.489733840304183</v>
      </c>
      <c r="E80" s="14">
        <f t="shared" si="89"/>
        <v>57.487459807073954</v>
      </c>
      <c r="F80" s="13">
        <f t="shared" si="89"/>
        <v>61.39505655634688</v>
      </c>
      <c r="G80" s="13">
        <f t="shared" si="89"/>
        <v>64.897748592870542</v>
      </c>
      <c r="H80" s="13">
        <f t="shared" si="89"/>
        <v>63.454392601933584</v>
      </c>
      <c r="I80" s="14">
        <f t="shared" si="89"/>
        <v>63.187880545085534</v>
      </c>
      <c r="J80" s="13">
        <f t="shared" si="89"/>
        <v>63.013221683561042</v>
      </c>
      <c r="K80" s="13">
        <f t="shared" si="89"/>
        <v>62.923656056587092</v>
      </c>
      <c r="L80" s="13">
        <f t="shared" si="89"/>
        <v>67.926246348588123</v>
      </c>
      <c r="M80" s="14">
        <f t="shared" si="89"/>
        <v>64.514930903568711</v>
      </c>
      <c r="N80" s="13">
        <f t="shared" si="89"/>
        <v>71.146087133550495</v>
      </c>
      <c r="O80" s="13">
        <f t="shared" si="89"/>
        <v>61.733793803961397</v>
      </c>
      <c r="P80" s="13">
        <f t="shared" si="89"/>
        <v>62.810616766467064</v>
      </c>
      <c r="Q80" s="14">
        <f t="shared" si="89"/>
        <v>65.821552091878587</v>
      </c>
      <c r="R80" s="14">
        <f>SUM(E128+I128+M128+Q128)/(E32+I32+M32+Q32)</f>
        <v>62.774446856345463</v>
      </c>
      <c r="S80" s="26"/>
    </row>
    <row r="81" spans="1:19" x14ac:dyDescent="0.2">
      <c r="A81" s="1">
        <v>2005</v>
      </c>
      <c r="B81" s="70">
        <f t="shared" ref="B81:Q81" si="90">SUM(B129/B33)</f>
        <v>63.169611307420496</v>
      </c>
      <c r="C81" s="70">
        <f t="shared" si="90"/>
        <v>63.136249371543492</v>
      </c>
      <c r="D81" s="13">
        <f t="shared" si="90"/>
        <v>63.102122547056467</v>
      </c>
      <c r="E81" s="14">
        <f t="shared" si="90"/>
        <v>63.131630012936611</v>
      </c>
      <c r="F81" s="13">
        <f t="shared" si="90"/>
        <v>67.393279697113115</v>
      </c>
      <c r="G81" s="13">
        <f t="shared" si="90"/>
        <v>65.571830985915497</v>
      </c>
      <c r="H81" s="13">
        <f t="shared" si="90"/>
        <v>66.996420047732698</v>
      </c>
      <c r="I81" s="14">
        <f t="shared" si="90"/>
        <v>66.671451827734202</v>
      </c>
      <c r="J81" s="13">
        <f t="shared" si="90"/>
        <v>71.380107304993814</v>
      </c>
      <c r="K81" s="13">
        <f t="shared" si="90"/>
        <v>68.842821158690171</v>
      </c>
      <c r="L81" s="13">
        <f t="shared" si="90"/>
        <v>64.032195121951219</v>
      </c>
      <c r="M81" s="14">
        <f t="shared" si="90"/>
        <v>68.267729947352123</v>
      </c>
      <c r="N81" s="13">
        <f t="shared" si="90"/>
        <v>71.961741961741964</v>
      </c>
      <c r="O81" s="13">
        <f t="shared" si="90"/>
        <v>63.353416149068323</v>
      </c>
      <c r="P81" s="13">
        <f t="shared" si="90"/>
        <v>63.489105935386924</v>
      </c>
      <c r="Q81" s="14">
        <f t="shared" si="90"/>
        <v>67.305113004816604</v>
      </c>
      <c r="R81" s="14">
        <f>SUM(E129+I129+M129+Q129)/(E33+I33+M33+Q33)</f>
        <v>66.342339799169253</v>
      </c>
      <c r="S81" s="26"/>
    </row>
    <row r="82" spans="1:19" x14ac:dyDescent="0.2">
      <c r="A82" s="1">
        <v>2006</v>
      </c>
      <c r="B82" s="70">
        <f t="shared" ref="B82:Q82" si="91">SUM(B130/B34)</f>
        <v>52.049815498154985</v>
      </c>
      <c r="C82" s="70">
        <f t="shared" si="91"/>
        <v>55.5643330179754</v>
      </c>
      <c r="D82" s="13">
        <f t="shared" si="91"/>
        <v>56.531814895155456</v>
      </c>
      <c r="E82" s="14">
        <f t="shared" si="91"/>
        <v>55.097294804795574</v>
      </c>
      <c r="F82" s="13">
        <f t="shared" si="91"/>
        <v>65.728902492348055</v>
      </c>
      <c r="G82" s="13">
        <f t="shared" si="91"/>
        <v>67.278561011181338</v>
      </c>
      <c r="H82" s="13">
        <f t="shared" si="91"/>
        <v>65.287123828317718</v>
      </c>
      <c r="I82" s="14">
        <f t="shared" si="91"/>
        <v>66.088683095275471</v>
      </c>
      <c r="J82" s="13">
        <f t="shared" si="91"/>
        <v>66.109168241965975</v>
      </c>
      <c r="K82" s="13">
        <f t="shared" si="91"/>
        <v>61.75010447137484</v>
      </c>
      <c r="L82" s="13">
        <f t="shared" si="91"/>
        <v>61.048963387737096</v>
      </c>
      <c r="M82" s="14">
        <f t="shared" si="91"/>
        <v>62.876770956316413</v>
      </c>
      <c r="N82" s="13">
        <f t="shared" si="91"/>
        <v>68.88358313001045</v>
      </c>
      <c r="O82" s="13">
        <f t="shared" si="91"/>
        <v>58.472897196261684</v>
      </c>
      <c r="P82" s="13">
        <f t="shared" si="91"/>
        <v>58.64855072463768</v>
      </c>
      <c r="Q82" s="14">
        <f t="shared" si="91"/>
        <v>62.824953176775679</v>
      </c>
      <c r="R82" s="14">
        <f>SUM(E130+I130+M130+Q130)/(E34+I34+M34+Q34)</f>
        <v>61.729525456869972</v>
      </c>
      <c r="S82" s="26"/>
    </row>
    <row r="83" spans="1:19" x14ac:dyDescent="0.2">
      <c r="A83" s="1">
        <v>2007</v>
      </c>
      <c r="B83" s="70">
        <f t="shared" ref="B83:Q83" si="92">SUM(B131/B35)</f>
        <v>62.493068113321279</v>
      </c>
      <c r="C83" s="70">
        <f t="shared" si="92"/>
        <v>60.303987571206626</v>
      </c>
      <c r="D83" s="13">
        <f t="shared" si="92"/>
        <v>65.901803607214433</v>
      </c>
      <c r="E83" s="14">
        <f t="shared" si="92"/>
        <v>63.196055875102715</v>
      </c>
      <c r="F83" s="13">
        <f t="shared" si="92"/>
        <v>70.455150976909408</v>
      </c>
      <c r="G83" s="13">
        <f t="shared" si="92"/>
        <v>67.896447140381284</v>
      </c>
      <c r="H83" s="13">
        <f t="shared" si="92"/>
        <v>69.871376071866067</v>
      </c>
      <c r="I83" s="14">
        <f t="shared" si="92"/>
        <v>69.408617491796264</v>
      </c>
      <c r="J83" s="13">
        <f t="shared" si="92"/>
        <v>71.558271497162806</v>
      </c>
      <c r="K83" s="13">
        <f t="shared" si="92"/>
        <v>79.434979610330771</v>
      </c>
      <c r="L83" s="13">
        <f t="shared" si="92"/>
        <v>71.793164669329784</v>
      </c>
      <c r="M83" s="14">
        <f t="shared" si="92"/>
        <v>74.211672344837808</v>
      </c>
      <c r="N83" s="13">
        <f t="shared" si="92"/>
        <v>83.86329514026076</v>
      </c>
      <c r="O83" s="13">
        <f t="shared" si="92"/>
        <v>68.712938711367201</v>
      </c>
      <c r="P83" s="13">
        <f t="shared" si="92"/>
        <v>68.655047204066818</v>
      </c>
      <c r="Q83" s="14">
        <f t="shared" si="92"/>
        <v>75.29121540312876</v>
      </c>
      <c r="R83" s="14">
        <f t="shared" ref="R83:R97" si="93">SUM(R131/R35)</f>
        <v>70.532499415478142</v>
      </c>
      <c r="S83" s="26"/>
    </row>
    <row r="84" spans="1:19" x14ac:dyDescent="0.2">
      <c r="A84" s="1">
        <v>2008</v>
      </c>
      <c r="B84" s="70">
        <f t="shared" ref="B84:Q84" si="94">SUM(B132/B36)</f>
        <v>66.704449130205589</v>
      </c>
      <c r="C84" s="70">
        <f t="shared" si="94"/>
        <v>69.990875139353406</v>
      </c>
      <c r="D84" s="13">
        <f t="shared" si="94"/>
        <v>73.29836693548387</v>
      </c>
      <c r="E84" s="14">
        <f t="shared" si="94"/>
        <v>70.309823367363478</v>
      </c>
      <c r="F84" s="13">
        <f t="shared" si="94"/>
        <v>83.411831683168316</v>
      </c>
      <c r="G84" s="13">
        <f t="shared" si="94"/>
        <v>75.16308103661045</v>
      </c>
      <c r="H84" s="13">
        <f t="shared" si="94"/>
        <v>77.326324820430969</v>
      </c>
      <c r="I84" s="14">
        <f t="shared" si="94"/>
        <v>78.6158809944301</v>
      </c>
      <c r="J84" s="13">
        <f t="shared" si="94"/>
        <v>76.001060668592658</v>
      </c>
      <c r="K84" s="13">
        <f t="shared" si="94"/>
        <v>77.374600957701517</v>
      </c>
      <c r="L84" s="13">
        <f t="shared" si="94"/>
        <v>76.62115580212668</v>
      </c>
      <c r="M84" s="14">
        <f t="shared" si="94"/>
        <v>76.675532994923856</v>
      </c>
      <c r="N84" s="13">
        <f t="shared" si="94"/>
        <v>87.038252344416023</v>
      </c>
      <c r="O84" s="13">
        <f t="shared" si="94"/>
        <v>71.671226415094338</v>
      </c>
      <c r="P84" s="13">
        <f t="shared" si="94"/>
        <v>67.186788131181686</v>
      </c>
      <c r="Q84" s="14">
        <f t="shared" si="94"/>
        <v>76.272339426463191</v>
      </c>
      <c r="R84" s="14">
        <f t="shared" si="93"/>
        <v>75.644798585775007</v>
      </c>
      <c r="S84" s="26"/>
    </row>
    <row r="85" spans="1:19" x14ac:dyDescent="0.2">
      <c r="A85" s="1">
        <v>2009</v>
      </c>
      <c r="B85" s="70">
        <f t="shared" ref="B85:Q85" si="95">SUM(B133/B37)</f>
        <v>62.711935802469135</v>
      </c>
      <c r="C85" s="70">
        <f t="shared" si="95"/>
        <v>66.598373983739833</v>
      </c>
      <c r="D85" s="13">
        <f t="shared" si="95"/>
        <v>67.02811056105611</v>
      </c>
      <c r="E85" s="14">
        <f t="shared" si="95"/>
        <v>65.534269908056729</v>
      </c>
      <c r="F85" s="13">
        <f t="shared" si="95"/>
        <v>74.11457333333334</v>
      </c>
      <c r="G85" s="13">
        <f t="shared" si="95"/>
        <v>69.032830655129786</v>
      </c>
      <c r="H85" s="13">
        <f t="shared" si="95"/>
        <v>68.161670989255285</v>
      </c>
      <c r="I85" s="14">
        <f t="shared" si="95"/>
        <v>70.264210954446852</v>
      </c>
      <c r="J85" s="13">
        <f t="shared" si="95"/>
        <v>68.104829674489025</v>
      </c>
      <c r="K85" s="13">
        <f t="shared" si="95"/>
        <v>70.30617140718563</v>
      </c>
      <c r="L85" s="13">
        <f t="shared" si="95"/>
        <v>69.849172707889124</v>
      </c>
      <c r="M85" s="14">
        <f t="shared" si="95"/>
        <v>69.406888627758192</v>
      </c>
      <c r="N85" s="13">
        <f t="shared" si="95"/>
        <v>74.359593646102695</v>
      </c>
      <c r="O85" s="13">
        <f t="shared" si="95"/>
        <v>63.440306334371755</v>
      </c>
      <c r="P85" s="13">
        <f t="shared" si="95"/>
        <v>59.729368787276343</v>
      </c>
      <c r="Q85" s="14">
        <f t="shared" si="95"/>
        <v>66.764927012791574</v>
      </c>
      <c r="R85" s="14">
        <f t="shared" si="93"/>
        <v>68.122665409118397</v>
      </c>
      <c r="S85" s="26"/>
    </row>
    <row r="86" spans="1:19" x14ac:dyDescent="0.2">
      <c r="A86" s="1">
        <v>2010</v>
      </c>
      <c r="B86" s="70">
        <f>SUM(B134/B38)</f>
        <v>60.82331416623105</v>
      </c>
      <c r="C86" s="70">
        <f t="shared" ref="C86:Q86" si="96">SUM(C134/C38)</f>
        <v>62.439782016348772</v>
      </c>
      <c r="D86" s="13">
        <f>SUM(D134/D38)</f>
        <v>66.06035605731654</v>
      </c>
      <c r="E86" s="14">
        <f t="shared" si="96"/>
        <v>63.306726160965127</v>
      </c>
      <c r="F86" s="13">
        <f t="shared" si="96"/>
        <v>69.944420321320024</v>
      </c>
      <c r="G86" s="13">
        <f t="shared" si="96"/>
        <v>66.339272175890827</v>
      </c>
      <c r="H86" s="13">
        <f t="shared" si="96"/>
        <v>69.742979025950945</v>
      </c>
      <c r="I86" s="14">
        <f t="shared" si="96"/>
        <v>68.644828475625488</v>
      </c>
      <c r="J86" s="13">
        <f t="shared" si="96"/>
        <v>70.054669703872435</v>
      </c>
      <c r="K86" s="13">
        <f t="shared" si="96"/>
        <v>68.063145809414465</v>
      </c>
      <c r="L86" s="13">
        <f t="shared" si="96"/>
        <v>68.308306709265182</v>
      </c>
      <c r="M86" s="14">
        <f t="shared" si="96"/>
        <v>68.819120113533742</v>
      </c>
      <c r="N86" s="13">
        <f t="shared" si="96"/>
        <v>77.307309605817068</v>
      </c>
      <c r="O86" s="13">
        <f t="shared" si="96"/>
        <v>60.970502901353967</v>
      </c>
      <c r="P86" s="13">
        <f t="shared" si="96"/>
        <v>55.920776566757496</v>
      </c>
      <c r="Q86" s="14">
        <f t="shared" si="96"/>
        <v>65.556959174778441</v>
      </c>
      <c r="R86" s="14">
        <f t="shared" si="93"/>
        <v>66.809189844931254</v>
      </c>
      <c r="S86" s="26"/>
    </row>
    <row r="87" spans="1:19" x14ac:dyDescent="0.2">
      <c r="A87" s="1">
        <v>2011</v>
      </c>
      <c r="B87" s="70">
        <f t="shared" ref="B87:Q87" si="97">SUM(B135/B39)</f>
        <v>58.756073858114675</v>
      </c>
      <c r="C87" s="70">
        <f t="shared" si="97"/>
        <v>59.351972041937096</v>
      </c>
      <c r="D87" s="13">
        <f t="shared" si="97"/>
        <v>68.757217847769027</v>
      </c>
      <c r="E87" s="14">
        <f t="shared" si="97"/>
        <v>62.546242319205923</v>
      </c>
      <c r="F87" s="13">
        <f t="shared" si="97"/>
        <v>68.643179765130981</v>
      </c>
      <c r="G87" s="13">
        <f t="shared" si="97"/>
        <v>66.228582259287336</v>
      </c>
      <c r="H87" s="13">
        <f t="shared" si="97"/>
        <v>68.102544910179645</v>
      </c>
      <c r="I87" s="14">
        <f t="shared" si="97"/>
        <v>67.604598617756508</v>
      </c>
      <c r="J87" s="13">
        <f t="shared" si="97"/>
        <v>71.449849170437403</v>
      </c>
      <c r="K87" s="13">
        <f t="shared" si="97"/>
        <v>67.935707478005867</v>
      </c>
      <c r="L87" s="13">
        <f t="shared" si="97"/>
        <v>68.191899331498234</v>
      </c>
      <c r="M87" s="14">
        <f t="shared" si="97"/>
        <v>69.194195380537678</v>
      </c>
      <c r="N87" s="13">
        <f t="shared" si="97"/>
        <v>75.508695652173913</v>
      </c>
      <c r="O87" s="13">
        <f t="shared" si="97"/>
        <v>61.623731594446774</v>
      </c>
      <c r="P87" s="13">
        <f t="shared" si="97"/>
        <v>61.873468776732253</v>
      </c>
      <c r="Q87" s="14">
        <f t="shared" si="97"/>
        <v>66.828599331103689</v>
      </c>
      <c r="R87" s="14">
        <f t="shared" si="93"/>
        <v>66.739806279681574</v>
      </c>
      <c r="S87" s="26"/>
    </row>
    <row r="88" spans="1:19" x14ac:dyDescent="0.2">
      <c r="A88" s="1">
        <v>2012</v>
      </c>
      <c r="B88" s="70">
        <f t="shared" ref="B88:Q88" si="98">SUM(B136/B40)</f>
        <v>57.12752144899904</v>
      </c>
      <c r="C88" s="70">
        <f t="shared" si="98"/>
        <v>56.157758913412557</v>
      </c>
      <c r="D88" s="13">
        <f t="shared" si="98"/>
        <v>68.217196190476201</v>
      </c>
      <c r="E88" s="14">
        <f t="shared" si="98"/>
        <v>60.91698827518011</v>
      </c>
      <c r="F88" s="13">
        <f t="shared" si="98"/>
        <v>70.463375508359704</v>
      </c>
      <c r="G88" s="13">
        <f t="shared" si="98"/>
        <v>70.739574816026163</v>
      </c>
      <c r="H88" s="13">
        <f t="shared" si="98"/>
        <v>67.489655172413791</v>
      </c>
      <c r="I88" s="14">
        <f t="shared" si="98"/>
        <v>69.488574769569411</v>
      </c>
      <c r="J88" s="13">
        <f t="shared" si="98"/>
        <v>72.499542124542131</v>
      </c>
      <c r="K88" s="13">
        <f t="shared" si="98"/>
        <v>71.781481481481478</v>
      </c>
      <c r="L88" s="13">
        <f t="shared" si="98"/>
        <v>65.741612200435725</v>
      </c>
      <c r="M88" s="14">
        <f t="shared" si="98"/>
        <v>70.002171081198441</v>
      </c>
      <c r="N88" s="13">
        <f t="shared" si="98"/>
        <v>78.453102232667447</v>
      </c>
      <c r="O88" s="13">
        <f t="shared" si="98"/>
        <v>60.013267813267817</v>
      </c>
      <c r="P88" s="13">
        <f t="shared" si="98"/>
        <v>56.32</v>
      </c>
      <c r="Q88" s="14">
        <f t="shared" si="98"/>
        <v>65.618708787218594</v>
      </c>
      <c r="R88" s="14">
        <f t="shared" si="93"/>
        <v>66.51174827659726</v>
      </c>
      <c r="S88" s="26"/>
    </row>
    <row r="89" spans="1:19" x14ac:dyDescent="0.2">
      <c r="A89" s="1">
        <v>2013</v>
      </c>
      <c r="B89" s="70">
        <f t="shared" ref="B89:Q89" si="99">SUM(B137/B41)</f>
        <v>53.359606969205835</v>
      </c>
      <c r="C89" s="70">
        <f t="shared" si="99"/>
        <v>57.356897374701667</v>
      </c>
      <c r="D89" s="13">
        <f t="shared" si="99"/>
        <v>64.515284747112702</v>
      </c>
      <c r="E89" s="14">
        <f t="shared" si="99"/>
        <v>58.503264065592312</v>
      </c>
      <c r="F89" s="13">
        <f t="shared" si="99"/>
        <v>70.106174698795186</v>
      </c>
      <c r="G89" s="13">
        <f t="shared" si="99"/>
        <v>66.949666003976148</v>
      </c>
      <c r="H89" s="13">
        <f t="shared" si="99"/>
        <v>68.992203196347035</v>
      </c>
      <c r="I89" s="14">
        <f t="shared" si="99"/>
        <v>68.650953528860327</v>
      </c>
      <c r="J89" s="13">
        <f t="shared" si="99"/>
        <v>68.015660839160844</v>
      </c>
      <c r="K89" s="13">
        <f t="shared" si="99"/>
        <v>63.223436532507741</v>
      </c>
      <c r="L89" s="13">
        <f t="shared" si="99"/>
        <v>60.831237897648684</v>
      </c>
      <c r="M89" s="14">
        <f t="shared" si="99"/>
        <v>64.007305693498097</v>
      </c>
      <c r="N89" s="13">
        <f t="shared" si="99"/>
        <v>72.933390177353346</v>
      </c>
      <c r="O89" s="13">
        <f t="shared" si="99"/>
        <v>60.716657060518735</v>
      </c>
      <c r="P89" s="13">
        <f t="shared" si="99"/>
        <v>60.293554720133663</v>
      </c>
      <c r="Q89" s="14">
        <f t="shared" si="99"/>
        <v>65.204929722759502</v>
      </c>
      <c r="R89" s="14">
        <f t="shared" si="93"/>
        <v>64.169673719916005</v>
      </c>
      <c r="S89" s="26"/>
    </row>
    <row r="90" spans="1:19" x14ac:dyDescent="0.2">
      <c r="A90" s="1">
        <v>2014</v>
      </c>
      <c r="B90" s="70">
        <f t="shared" ref="B90:Q90" si="100">SUM(B138/B42)</f>
        <v>59.242450937636285</v>
      </c>
      <c r="C90" s="70">
        <f t="shared" si="100"/>
        <v>59.167003044802087</v>
      </c>
      <c r="D90" s="13">
        <f t="shared" si="100"/>
        <v>62.436296171927474</v>
      </c>
      <c r="E90" s="14">
        <f t="shared" ref="E90:E97" si="101">SUM(E138/E42)</f>
        <v>60.47598018494056</v>
      </c>
      <c r="F90" s="13">
        <f t="shared" si="100"/>
        <v>65.036663093962133</v>
      </c>
      <c r="G90" s="13">
        <f t="shared" si="100"/>
        <v>66.152290279627167</v>
      </c>
      <c r="H90" s="13">
        <f t="shared" si="100"/>
        <v>68.297087707416182</v>
      </c>
      <c r="I90" s="14">
        <f t="shared" si="100"/>
        <v>66.519004111466415</v>
      </c>
      <c r="J90" s="13">
        <f t="shared" si="100"/>
        <v>67.781049180327869</v>
      </c>
      <c r="K90" s="13">
        <f t="shared" si="100"/>
        <v>65.910538101604274</v>
      </c>
      <c r="L90" s="13">
        <f t="shared" si="100"/>
        <v>65.123157711095601</v>
      </c>
      <c r="M90" s="14">
        <f t="shared" si="100"/>
        <v>66.297653794342168</v>
      </c>
      <c r="N90" s="13">
        <f t="shared" si="100"/>
        <v>76.255692095270973</v>
      </c>
      <c r="O90" s="13">
        <f t="shared" si="100"/>
        <v>62.580577264653641</v>
      </c>
      <c r="P90" s="13">
        <f t="shared" si="100"/>
        <v>60.995199054000793</v>
      </c>
      <c r="Q90" s="14">
        <f t="shared" si="100"/>
        <v>67.21168618266978</v>
      </c>
      <c r="R90" s="14">
        <f t="shared" si="93"/>
        <v>65.231229951397324</v>
      </c>
      <c r="S90" s="26"/>
    </row>
    <row r="91" spans="1:19" x14ac:dyDescent="0.2">
      <c r="A91" s="1">
        <v>2015</v>
      </c>
      <c r="B91" s="70">
        <f t="shared" ref="B91:D94" si="102">SUM(B139/B43)</f>
        <v>59.026533121777078</v>
      </c>
      <c r="C91" s="70">
        <f t="shared" si="102"/>
        <v>59.825583197389882</v>
      </c>
      <c r="D91" s="13">
        <f t="shared" si="102"/>
        <v>64.459652847994604</v>
      </c>
      <c r="E91" s="14">
        <f t="shared" si="101"/>
        <v>61.303527707808563</v>
      </c>
      <c r="F91" s="13">
        <f t="shared" ref="F91:Q91" si="103">SUM(F139/F43)</f>
        <v>66.770265270506101</v>
      </c>
      <c r="G91" s="13">
        <f t="shared" si="103"/>
        <v>67.387733151803943</v>
      </c>
      <c r="H91" s="13">
        <f t="shared" si="103"/>
        <v>69.255297113752121</v>
      </c>
      <c r="I91" s="14">
        <f t="shared" si="103"/>
        <v>67.81422267946958</v>
      </c>
      <c r="J91" s="13">
        <f t="shared" si="103"/>
        <v>71.318278805120912</v>
      </c>
      <c r="K91" s="13">
        <f t="shared" si="103"/>
        <v>68.664341481211238</v>
      </c>
      <c r="L91" s="13">
        <f t="shared" si="103"/>
        <v>63.510753122703889</v>
      </c>
      <c r="M91" s="14">
        <f t="shared" si="103"/>
        <v>67.870964350453164</v>
      </c>
      <c r="N91" s="13">
        <f t="shared" si="103"/>
        <v>77.614428571428576</v>
      </c>
      <c r="O91" s="13">
        <f t="shared" si="103"/>
        <v>61.370559528817843</v>
      </c>
      <c r="P91" s="13">
        <f t="shared" si="103"/>
        <v>61.267437678790358</v>
      </c>
      <c r="Q91" s="14">
        <f t="shared" si="103"/>
        <v>67.48913704276147</v>
      </c>
      <c r="R91" s="14">
        <f t="shared" si="93"/>
        <v>66.171867876676757</v>
      </c>
      <c r="S91" s="26"/>
    </row>
    <row r="92" spans="1:19" x14ac:dyDescent="0.2">
      <c r="A92" s="1">
        <v>2016</v>
      </c>
      <c r="B92" s="70">
        <f t="shared" si="102"/>
        <v>59.698434053815618</v>
      </c>
      <c r="C92" s="70">
        <f t="shared" si="102"/>
        <v>61.840388257575754</v>
      </c>
      <c r="D92" s="13">
        <f t="shared" si="102"/>
        <v>68.646479939439814</v>
      </c>
      <c r="E92" s="14">
        <f t="shared" si="101"/>
        <v>63.709905996296825</v>
      </c>
      <c r="F92" s="13">
        <f t="shared" ref="F92:Q92" si="104">SUM(F140/F44)</f>
        <v>70.97799634369288</v>
      </c>
      <c r="G92" s="13">
        <f t="shared" si="104"/>
        <v>73.239659915934283</v>
      </c>
      <c r="H92" s="13">
        <f t="shared" si="104"/>
        <v>73.453230656398972</v>
      </c>
      <c r="I92" s="14">
        <f t="shared" si="104"/>
        <v>72.546103478153228</v>
      </c>
      <c r="J92" s="13">
        <f t="shared" si="104"/>
        <v>74.32740213523131</v>
      </c>
      <c r="K92" s="13">
        <f t="shared" si="104"/>
        <v>71.410540765391019</v>
      </c>
      <c r="L92" s="13">
        <f t="shared" si="104"/>
        <v>71.864652805021578</v>
      </c>
      <c r="M92" s="14">
        <f t="shared" si="104"/>
        <v>72.551181502272115</v>
      </c>
      <c r="N92" s="13">
        <f t="shared" si="104"/>
        <v>80.228703703703701</v>
      </c>
      <c r="O92" s="13">
        <f t="shared" si="104"/>
        <v>66.073269657929799</v>
      </c>
      <c r="P92" s="13">
        <f t="shared" si="104"/>
        <v>66.297123655913978</v>
      </c>
      <c r="Q92" s="14">
        <f t="shared" si="104"/>
        <v>71.529081110957577</v>
      </c>
      <c r="R92" s="14">
        <f t="shared" si="93"/>
        <v>70.220031523525265</v>
      </c>
      <c r="S92" s="26"/>
    </row>
    <row r="93" spans="1:19" x14ac:dyDescent="0.2">
      <c r="A93" s="1">
        <v>2017</v>
      </c>
      <c r="B93" s="70">
        <f t="shared" si="102"/>
        <v>64.531507900677198</v>
      </c>
      <c r="C93" s="70">
        <f t="shared" si="102"/>
        <v>66.514526420737795</v>
      </c>
      <c r="D93" s="13">
        <f t="shared" si="102"/>
        <v>74.65325528700906</v>
      </c>
      <c r="E93" s="14">
        <f t="shared" si="101"/>
        <v>69.012556412869415</v>
      </c>
      <c r="F93" s="13">
        <f t="shared" ref="F93:Q93" si="105">SUM(F141/F45)</f>
        <v>77.575990139687747</v>
      </c>
      <c r="G93" s="13">
        <f t="shared" si="105"/>
        <v>76.530845458120325</v>
      </c>
      <c r="H93" s="13">
        <f t="shared" si="105"/>
        <v>77.033730158730165</v>
      </c>
      <c r="I93" s="14">
        <f t="shared" si="105"/>
        <v>77.039202347605709</v>
      </c>
      <c r="J93" s="13">
        <f t="shared" si="105"/>
        <v>76.926281545741318</v>
      </c>
      <c r="K93" s="13">
        <f t="shared" si="105"/>
        <v>79.765796124684073</v>
      </c>
      <c r="L93" s="13">
        <f t="shared" si="105"/>
        <v>78.230682492581593</v>
      </c>
      <c r="M93" s="14">
        <f t="shared" si="105"/>
        <v>78.27696106754712</v>
      </c>
      <c r="N93" s="13">
        <f t="shared" si="105"/>
        <v>93.168711999999999</v>
      </c>
      <c r="O93" s="13">
        <f t="shared" si="105"/>
        <v>69.691944444444445</v>
      </c>
      <c r="P93" s="13">
        <f t="shared" si="105"/>
        <v>66.602221163012388</v>
      </c>
      <c r="Q93" s="14">
        <f t="shared" si="105"/>
        <v>77.585757484124571</v>
      </c>
      <c r="R93" s="14">
        <f t="shared" si="93"/>
        <v>75.533915536833163</v>
      </c>
      <c r="S93" s="26"/>
    </row>
    <row r="94" spans="1:19" x14ac:dyDescent="0.2">
      <c r="A94" s="1">
        <v>2018</v>
      </c>
      <c r="B94" s="70">
        <f t="shared" si="102"/>
        <v>64.118776132404179</v>
      </c>
      <c r="C94" s="70">
        <f t="shared" si="102"/>
        <v>64.764145199063222</v>
      </c>
      <c r="D94" s="13">
        <f t="shared" si="102"/>
        <v>72.310279767997272</v>
      </c>
      <c r="E94" s="14">
        <f t="shared" si="101"/>
        <v>67.41351649762484</v>
      </c>
      <c r="F94" s="13">
        <f t="shared" ref="F94:Q94" si="106">SUM(F142/F46)</f>
        <v>75.293059245960507</v>
      </c>
      <c r="G94" s="13">
        <f t="shared" si="106"/>
        <v>75.17858287912793</v>
      </c>
      <c r="H94" s="13">
        <f t="shared" si="106"/>
        <v>74.115050167224084</v>
      </c>
      <c r="I94" s="14">
        <f t="shared" si="106"/>
        <v>74.856888913874528</v>
      </c>
      <c r="J94" s="13">
        <f t="shared" si="106"/>
        <v>76.694805194805198</v>
      </c>
      <c r="K94" s="13">
        <f t="shared" si="106"/>
        <v>79.359322033898309</v>
      </c>
      <c r="L94" s="13">
        <f t="shared" si="106"/>
        <v>78.145194986072426</v>
      </c>
      <c r="M94" s="14">
        <f t="shared" si="106"/>
        <v>78.045720062907208</v>
      </c>
      <c r="N94" s="13">
        <f t="shared" si="106"/>
        <v>93.093569131832794</v>
      </c>
      <c r="O94" s="13">
        <f t="shared" si="106"/>
        <v>70.388633514417052</v>
      </c>
      <c r="P94" s="13">
        <f>SUM(P142/P46)</f>
        <v>69.01930339907679</v>
      </c>
      <c r="Q94" s="14">
        <f t="shared" si="106"/>
        <v>78.92898808014202</v>
      </c>
      <c r="R94" s="14">
        <f t="shared" si="93"/>
        <v>74.93227121986196</v>
      </c>
      <c r="S94" s="26"/>
    </row>
    <row r="95" spans="1:19" x14ac:dyDescent="0.2">
      <c r="A95" s="1">
        <v>2019</v>
      </c>
      <c r="B95" s="70">
        <f>SUM(B143/B47)</f>
        <v>69.170157068062821</v>
      </c>
      <c r="C95" s="70">
        <f t="shared" ref="C95:D95" si="107">SUM(C143/C47)</f>
        <v>69.039984767707537</v>
      </c>
      <c r="D95" s="13">
        <f t="shared" si="107"/>
        <v>77.756546134663338</v>
      </c>
      <c r="E95" s="14">
        <f t="shared" si="101"/>
        <v>72.517843957666756</v>
      </c>
      <c r="F95" s="13">
        <f t="shared" ref="F95:Q95" si="108">SUM(F143/F47)</f>
        <v>82.124513618677042</v>
      </c>
      <c r="G95" s="13">
        <f t="shared" si="108"/>
        <v>82.84022432859399</v>
      </c>
      <c r="H95" s="13">
        <f t="shared" si="108"/>
        <v>91.503701319600907</v>
      </c>
      <c r="I95" s="14">
        <f t="shared" si="108"/>
        <v>85.481328559213338</v>
      </c>
      <c r="J95" s="13">
        <f t="shared" si="108"/>
        <v>84.391093901258472</v>
      </c>
      <c r="K95" s="13">
        <f t="shared" si="108"/>
        <v>84.573966518619741</v>
      </c>
      <c r="L95" s="74">
        <f t="shared" si="108"/>
        <v>80.503957329662768</v>
      </c>
      <c r="M95" s="14">
        <f t="shared" si="108"/>
        <v>83.186352440662787</v>
      </c>
      <c r="N95" s="13">
        <v>101.94</v>
      </c>
      <c r="O95" s="13">
        <v>75.430000000000007</v>
      </c>
      <c r="P95" s="13">
        <v>68.53</v>
      </c>
      <c r="Q95" s="14">
        <f t="shared" si="108"/>
        <v>83.51644696316373</v>
      </c>
      <c r="R95" s="14">
        <f t="shared" si="93"/>
        <v>81.375193594161772</v>
      </c>
      <c r="S95" s="26"/>
    </row>
    <row r="96" spans="1:19" x14ac:dyDescent="0.2">
      <c r="A96" s="1">
        <v>2020</v>
      </c>
      <c r="B96" s="70">
        <f>SUM(B144/B48)</f>
        <v>67.348971193415636</v>
      </c>
      <c r="C96" s="70">
        <f>SUM(C144/C48)</f>
        <v>70.325225578658291</v>
      </c>
      <c r="D96" s="70">
        <f>SUM(D144/D48)</f>
        <v>73.817514677103716</v>
      </c>
      <c r="E96" s="14">
        <f t="shared" si="101"/>
        <v>70.311832550192221</v>
      </c>
      <c r="F96" s="13">
        <f t="shared" ref="F96:Q96" si="109">SUM(F144/F48)</f>
        <v>53.492251595259802</v>
      </c>
      <c r="G96" s="13">
        <f t="shared" si="109"/>
        <v>59.29389721627409</v>
      </c>
      <c r="H96" s="13">
        <f t="shared" si="109"/>
        <v>66.084710743801651</v>
      </c>
      <c r="I96" s="14">
        <f t="shared" si="109"/>
        <v>60.677820852887166</v>
      </c>
      <c r="J96" s="13">
        <f t="shared" si="109"/>
        <v>70.683815648445872</v>
      </c>
      <c r="K96" s="94">
        <f t="shared" si="109"/>
        <v>71.813675213675211</v>
      </c>
      <c r="L96" s="94">
        <f t="shared" si="109"/>
        <v>70.517054683270175</v>
      </c>
      <c r="M96" s="98">
        <f t="shared" si="109"/>
        <v>70.990124359912215</v>
      </c>
      <c r="N96" s="94">
        <f t="shared" si="109"/>
        <v>73.897050938337799</v>
      </c>
      <c r="O96" s="94">
        <f t="shared" si="109"/>
        <v>61.895265423242471</v>
      </c>
      <c r="P96" s="94">
        <f t="shared" si="109"/>
        <v>63.526746724890828</v>
      </c>
      <c r="Q96" s="98">
        <f t="shared" si="109"/>
        <v>66.879002160675697</v>
      </c>
      <c r="R96" s="98">
        <f t="shared" si="93"/>
        <v>67.59938620290886</v>
      </c>
      <c r="S96" s="26"/>
    </row>
    <row r="97" spans="1:19" x14ac:dyDescent="0.2">
      <c r="A97" s="1">
        <v>2021</v>
      </c>
      <c r="B97" s="70">
        <f>SUM(B145/B49)</f>
        <v>61.121325494388024</v>
      </c>
      <c r="C97" s="70">
        <f>SUM(C145/C49)</f>
        <v>61.571793561573834</v>
      </c>
      <c r="D97" s="70">
        <f>SUM(D145/D49)</f>
        <v>68.399630996309966</v>
      </c>
      <c r="E97" s="14">
        <f t="shared" si="101"/>
        <v>64.273019271948613</v>
      </c>
      <c r="F97" s="13">
        <f t="shared" ref="F97:Q97" si="110">SUM(F145/F49)</f>
        <v>73.271106259097522</v>
      </c>
      <c r="G97" s="13">
        <f t="shared" si="110"/>
        <v>81.047244094488192</v>
      </c>
      <c r="H97" s="13">
        <f t="shared" si="110"/>
        <v>96.22383419689119</v>
      </c>
      <c r="I97" s="14">
        <f t="shared" si="110"/>
        <v>83.682391405885099</v>
      </c>
      <c r="J97" s="13">
        <f t="shared" si="110"/>
        <v>102.8271763572117</v>
      </c>
      <c r="K97" s="94">
        <f t="shared" si="110"/>
        <v>102.29754601226993</v>
      </c>
      <c r="L97" s="94">
        <f t="shared" si="110"/>
        <v>97.449146757679188</v>
      </c>
      <c r="M97" s="98">
        <f t="shared" si="110"/>
        <v>100.8987412275816</v>
      </c>
      <c r="N97" s="94">
        <f t="shared" si="110"/>
        <v>123.32802124833998</v>
      </c>
      <c r="O97" s="94">
        <f t="shared" si="110"/>
        <v>89.296887796887802</v>
      </c>
      <c r="P97" s="94">
        <f>SUM(P145/P49)</f>
        <v>83.368243243243242</v>
      </c>
      <c r="Q97" s="98">
        <f t="shared" si="110"/>
        <v>100.28626097867001</v>
      </c>
      <c r="R97" s="98">
        <f t="shared" si="93"/>
        <v>88.67429560984742</v>
      </c>
      <c r="S97" s="26"/>
    </row>
    <row r="98" spans="1:19" x14ac:dyDescent="0.2">
      <c r="A98" s="46">
        <v>2022</v>
      </c>
      <c r="B98" s="94">
        <f>SUM(B146/B50)</f>
        <v>79.917142857142863</v>
      </c>
      <c r="C98" s="94">
        <f t="shared" ref="C98:R99" si="111">SUM(C146/C50)</f>
        <v>83.165795499407807</v>
      </c>
      <c r="D98" s="94">
        <f t="shared" si="111"/>
        <v>100.09818426361802</v>
      </c>
      <c r="E98" s="98">
        <f t="shared" si="111"/>
        <v>88.494151061958021</v>
      </c>
      <c r="F98" s="94">
        <f t="shared" si="111"/>
        <v>108.01012490815577</v>
      </c>
      <c r="G98" s="94">
        <f t="shared" si="111"/>
        <v>111.6572265625</v>
      </c>
      <c r="H98" s="94">
        <f t="shared" si="111"/>
        <v>109.89301685586516</v>
      </c>
      <c r="I98" s="98">
        <f t="shared" si="111"/>
        <v>109.92685438455351</v>
      </c>
      <c r="J98" s="94">
        <f t="shared" si="111"/>
        <v>105.49397175335859</v>
      </c>
      <c r="K98" s="94">
        <f t="shared" si="111"/>
        <v>104.09441278665739</v>
      </c>
      <c r="L98" s="94">
        <f t="shared" si="111"/>
        <v>107.5972461273666</v>
      </c>
      <c r="M98" s="98">
        <f t="shared" si="111"/>
        <v>105.73367718167165</v>
      </c>
      <c r="N98" s="94">
        <f t="shared" si="111"/>
        <v>117.35711958292603</v>
      </c>
      <c r="O98" s="130">
        <f t="shared" si="111"/>
        <v>88.292090837901327</v>
      </c>
      <c r="P98" s="130">
        <f t="shared" si="111"/>
        <v>85.928998803350623</v>
      </c>
      <c r="Q98" s="131">
        <f t="shared" si="111"/>
        <v>98.535178351783514</v>
      </c>
      <c r="R98" s="131">
        <f t="shared" si="111"/>
        <v>100.97733285535043</v>
      </c>
      <c r="S98" s="26"/>
    </row>
    <row r="99" spans="1:19" x14ac:dyDescent="0.2">
      <c r="A99" s="40">
        <v>2023</v>
      </c>
      <c r="B99" s="106">
        <f>SUM(B147/B51)</f>
        <v>81.944193680755021</v>
      </c>
      <c r="C99" s="111">
        <f t="shared" si="111"/>
        <v>78.95745496358758</v>
      </c>
      <c r="D99" s="111">
        <f t="shared" si="111"/>
        <v>97.734900424420502</v>
      </c>
      <c r="E99" s="112">
        <f t="shared" si="111"/>
        <v>86.947835738068818</v>
      </c>
      <c r="F99" s="111">
        <f t="shared" si="111"/>
        <v>105.55028530670471</v>
      </c>
      <c r="G99" s="111">
        <f t="shared" si="111"/>
        <v>109.39380530973452</v>
      </c>
      <c r="H99" s="111">
        <f t="shared" si="111"/>
        <v>113.93386773547094</v>
      </c>
      <c r="I99" s="112">
        <f t="shared" si="111"/>
        <v>109.70798928810534</v>
      </c>
      <c r="J99" s="111">
        <f t="shared" si="111"/>
        <v>108.77926421404682</v>
      </c>
      <c r="K99" s="111">
        <f t="shared" si="111"/>
        <v>102.22031039136303</v>
      </c>
      <c r="L99" s="111">
        <f t="shared" si="111"/>
        <v>103.70153743315508</v>
      </c>
      <c r="M99" s="112">
        <f t="shared" si="111"/>
        <v>104.90789179521573</v>
      </c>
      <c r="N99" s="111">
        <f t="shared" si="111"/>
        <v>117.0515659601392</v>
      </c>
      <c r="O99" s="111">
        <f t="shared" si="111"/>
        <v>84.450467289719626</v>
      </c>
      <c r="P99" s="111">
        <f t="shared" si="111"/>
        <v>80.400000000000006</v>
      </c>
      <c r="Q99" s="112">
        <f t="shared" si="111"/>
        <v>95.46248959695636</v>
      </c>
      <c r="R99" s="112">
        <f t="shared" si="111"/>
        <v>99.619611943766699</v>
      </c>
      <c r="S99" s="26"/>
    </row>
    <row r="100" spans="1:19" x14ac:dyDescent="0.2">
      <c r="B100" s="67"/>
      <c r="C100" s="67"/>
      <c r="D100" s="67"/>
      <c r="E100" s="121"/>
      <c r="F100" s="67"/>
      <c r="G100" s="67"/>
      <c r="H100" s="67"/>
      <c r="I100" s="121"/>
      <c r="J100" s="67"/>
      <c r="K100" s="67"/>
      <c r="L100" s="67"/>
      <c r="M100" s="121"/>
      <c r="N100" s="67"/>
      <c r="O100" s="67"/>
      <c r="P100" s="67"/>
      <c r="Q100" s="121"/>
      <c r="R100" s="121"/>
      <c r="S100" s="26"/>
    </row>
    <row r="101" spans="1:19" x14ac:dyDescent="0.2">
      <c r="A101" s="59" t="s">
        <v>26</v>
      </c>
      <c r="S101" s="26"/>
    </row>
    <row r="102" spans="1:19" x14ac:dyDescent="0.2">
      <c r="A102" s="1">
        <v>2002</v>
      </c>
      <c r="B102" s="70">
        <f t="shared" ref="B102:D119" si="112">SUM(B126)/(B6)</f>
        <v>30.543704886617693</v>
      </c>
      <c r="C102" s="70">
        <f t="shared" si="112"/>
        <v>30.353079915134369</v>
      </c>
      <c r="D102" s="13">
        <f t="shared" si="112"/>
        <v>40.921430852762697</v>
      </c>
      <c r="E102" s="14">
        <f>SUM(E126/E6)</f>
        <v>34.058949394939489</v>
      </c>
      <c r="F102" s="13">
        <f t="shared" ref="F102:H119" si="113">SUM(F126)/(F6)</f>
        <v>41.25247524752475</v>
      </c>
      <c r="G102" s="13">
        <f t="shared" si="113"/>
        <v>48.20153305653146</v>
      </c>
      <c r="H102" s="13">
        <f t="shared" si="113"/>
        <v>48.309240924092407</v>
      </c>
      <c r="I102" s="14">
        <f>SUM(I126/I6)</f>
        <v>45.946142965944944</v>
      </c>
      <c r="J102" s="13">
        <f t="shared" ref="J102:P111" si="114">SUM(J126)/(J6)</f>
        <v>42.958160332162251</v>
      </c>
      <c r="K102" s="13">
        <f t="shared" si="114"/>
        <v>46.240178856595335</v>
      </c>
      <c r="L102" s="13">
        <f t="shared" si="114"/>
        <v>46.569966996699669</v>
      </c>
      <c r="M102" s="14">
        <f t="shared" si="114"/>
        <v>45.241820921222555</v>
      </c>
      <c r="N102" s="13">
        <f t="shared" si="114"/>
        <v>53.008942829766845</v>
      </c>
      <c r="O102" s="13">
        <f t="shared" si="114"/>
        <v>37.774257425742576</v>
      </c>
      <c r="P102" s="13">
        <f t="shared" si="114"/>
        <v>27.996486745448738</v>
      </c>
      <c r="Q102" s="14">
        <f>SUM(Q126/Q6)</f>
        <v>39.613000430477832</v>
      </c>
      <c r="R102" s="14">
        <f>SUM(E126+I126+M126+Q126)/(E6+I6+M6+Q6)</f>
        <v>41.24122745151228</v>
      </c>
      <c r="S102" s="26"/>
    </row>
    <row r="103" spans="1:19" x14ac:dyDescent="0.2">
      <c r="A103" s="1">
        <v>2003</v>
      </c>
      <c r="B103" s="70">
        <f t="shared" si="112"/>
        <v>29.791121047588629</v>
      </c>
      <c r="C103" s="70">
        <f t="shared" si="112"/>
        <v>34.491159830268742</v>
      </c>
      <c r="D103" s="13">
        <f t="shared" si="112"/>
        <v>44.750558926860428</v>
      </c>
      <c r="E103" s="14">
        <f>SUM(E127/E7)</f>
        <v>36.406050605060507</v>
      </c>
      <c r="F103" s="13">
        <f t="shared" si="113"/>
        <v>42.136963696369634</v>
      </c>
      <c r="G103" s="13">
        <f t="shared" si="113"/>
        <v>42.91983391887576</v>
      </c>
      <c r="H103" s="13">
        <f t="shared" si="113"/>
        <v>45.222772277227726</v>
      </c>
      <c r="I103" s="14">
        <f>SUM(I127/I7)</f>
        <v>43.420955282341424</v>
      </c>
      <c r="J103" s="13">
        <f t="shared" si="114"/>
        <v>49.019163206643242</v>
      </c>
      <c r="K103" s="13">
        <f t="shared" si="114"/>
        <v>44.250718620249124</v>
      </c>
      <c r="L103" s="13">
        <f t="shared" si="114"/>
        <v>36.191419141914189</v>
      </c>
      <c r="M103" s="14">
        <f t="shared" si="114"/>
        <v>43.229444683598793</v>
      </c>
      <c r="N103" s="13">
        <f t="shared" si="114"/>
        <v>57.186202491216861</v>
      </c>
      <c r="O103" s="13">
        <f t="shared" si="114"/>
        <v>39.193729372937291</v>
      </c>
      <c r="P103" s="13">
        <f t="shared" si="114"/>
        <v>35.473650590865539</v>
      </c>
      <c r="Q103" s="14">
        <f>SUM(Q127/Q7)</f>
        <v>44.002905725355141</v>
      </c>
      <c r="R103" s="14">
        <f>SUM(E127+I127+M127+Q127)/(E7+I7+M7+Q7)</f>
        <v>41.78966499389665</v>
      </c>
      <c r="S103" s="26"/>
    </row>
    <row r="104" spans="1:19" x14ac:dyDescent="0.2">
      <c r="A104" s="1">
        <v>2004</v>
      </c>
      <c r="B104" s="70">
        <f t="shared" si="112"/>
        <v>30.471734270201214</v>
      </c>
      <c r="C104" s="70">
        <f t="shared" si="112"/>
        <v>37.885626493683851</v>
      </c>
      <c r="D104" s="13">
        <f t="shared" si="112"/>
        <v>48.290641967422552</v>
      </c>
      <c r="E104" s="14">
        <f>SUM(E128/E8)</f>
        <v>38.904580567946901</v>
      </c>
      <c r="F104" s="13">
        <f t="shared" si="113"/>
        <v>48.366336633663366</v>
      </c>
      <c r="G104" s="13">
        <f t="shared" si="113"/>
        <v>44.190993292877678</v>
      </c>
      <c r="H104" s="13">
        <f t="shared" si="113"/>
        <v>49.821122112211221</v>
      </c>
      <c r="I104" s="14">
        <f>SUM(I128/I8)</f>
        <v>47.423566532477423</v>
      </c>
      <c r="J104" s="13">
        <f t="shared" si="114"/>
        <v>45.664963270520602</v>
      </c>
      <c r="K104" s="13">
        <f t="shared" si="114"/>
        <v>45.459377195784093</v>
      </c>
      <c r="L104" s="13">
        <f t="shared" si="114"/>
        <v>46.046372937293732</v>
      </c>
      <c r="M104" s="14">
        <f t="shared" si="114"/>
        <v>45.720062419285405</v>
      </c>
      <c r="N104" s="13">
        <f t="shared" si="114"/>
        <v>55.807981475566912</v>
      </c>
      <c r="O104" s="13">
        <f t="shared" si="114"/>
        <v>40.116778877887789</v>
      </c>
      <c r="P104" s="13">
        <f t="shared" si="114"/>
        <v>33.501670392845732</v>
      </c>
      <c r="Q104" s="14">
        <f>SUM(Q128/Q8)</f>
        <v>43.175027981058975</v>
      </c>
      <c r="R104" s="14">
        <f>SUM(E128+I128+M128+Q128)/(E8+I8+M8+Q8)</f>
        <v>43.809316128334146</v>
      </c>
      <c r="S104" s="26"/>
    </row>
    <row r="105" spans="1:19" x14ac:dyDescent="0.2">
      <c r="A105" s="1">
        <v>2005</v>
      </c>
      <c r="B105" s="70">
        <f t="shared" si="112"/>
        <v>34.258064516129032</v>
      </c>
      <c r="C105" s="70">
        <f t="shared" si="112"/>
        <v>44.405233380480908</v>
      </c>
      <c r="D105" s="13">
        <f t="shared" si="112"/>
        <v>50.324496965825617</v>
      </c>
      <c r="E105" s="14">
        <f>SUM(E129/E9)</f>
        <v>42.94895489548955</v>
      </c>
      <c r="F105" s="13">
        <f t="shared" si="113"/>
        <v>46.997359735973596</v>
      </c>
      <c r="G105" s="13">
        <f t="shared" si="113"/>
        <v>44.608112424145638</v>
      </c>
      <c r="H105" s="13">
        <f t="shared" si="113"/>
        <v>55.587128712871284</v>
      </c>
      <c r="I105" s="14">
        <f>SUM(I129/I9)</f>
        <v>49.015232292460013</v>
      </c>
      <c r="J105" s="13">
        <f t="shared" si="114"/>
        <v>55.239220696263175</v>
      </c>
      <c r="K105" s="13">
        <f t="shared" si="114"/>
        <v>43.645161290322584</v>
      </c>
      <c r="L105" s="13">
        <f t="shared" si="114"/>
        <v>43.322112211221125</v>
      </c>
      <c r="M105" s="14">
        <f t="shared" si="114"/>
        <v>47.44651312957383</v>
      </c>
      <c r="N105" s="13">
        <f t="shared" si="114"/>
        <v>56.47077610986905</v>
      </c>
      <c r="O105" s="13">
        <f t="shared" si="114"/>
        <v>33.663036303630363</v>
      </c>
      <c r="P105" s="13">
        <f t="shared" si="114"/>
        <v>26.989460236346215</v>
      </c>
      <c r="Q105" s="14">
        <f>SUM(Q129/Q9)</f>
        <v>39.099547998278091</v>
      </c>
      <c r="R105" s="14">
        <f>SUM(E129+I129+M129+Q129)/(E9+I9+M9+Q9)</f>
        <v>44.624738912247388</v>
      </c>
      <c r="S105" s="26"/>
    </row>
    <row r="106" spans="1:19" x14ac:dyDescent="0.2">
      <c r="A106" s="1">
        <v>2006</v>
      </c>
      <c r="B106" s="70">
        <f t="shared" si="112"/>
        <v>27.030661130629191</v>
      </c>
      <c r="C106" s="70">
        <f t="shared" si="112"/>
        <v>41.535714285714285</v>
      </c>
      <c r="D106" s="13">
        <f t="shared" si="112"/>
        <v>49.941552219738099</v>
      </c>
      <c r="E106" s="14">
        <f>SUM(E130/E10)</f>
        <v>39.434873487348732</v>
      </c>
      <c r="F106" s="13">
        <f t="shared" si="113"/>
        <v>49.611221122112212</v>
      </c>
      <c r="G106" s="13">
        <f t="shared" si="113"/>
        <v>44.200574896199299</v>
      </c>
      <c r="H106" s="13">
        <f t="shared" si="113"/>
        <v>43.675577557755773</v>
      </c>
      <c r="I106" s="14">
        <f>SUM(I130/I10)</f>
        <v>45.811228375584811</v>
      </c>
      <c r="J106" s="13">
        <f t="shared" si="114"/>
        <v>44.678058128393488</v>
      </c>
      <c r="K106" s="13">
        <f t="shared" si="114"/>
        <v>47.195145320983713</v>
      </c>
      <c r="L106" s="13">
        <f t="shared" si="114"/>
        <v>45.675907590759074</v>
      </c>
      <c r="M106" s="14">
        <f t="shared" si="114"/>
        <v>45.851592767972448</v>
      </c>
      <c r="N106" s="13">
        <f t="shared" si="114"/>
        <v>63.119450654742892</v>
      </c>
      <c r="O106" s="13">
        <f t="shared" si="114"/>
        <v>41.297689768976895</v>
      </c>
      <c r="P106" s="13">
        <f t="shared" si="114"/>
        <v>36.189396358990734</v>
      </c>
      <c r="Q106" s="14">
        <f>SUM(Q130/Q10)</f>
        <v>46.929401635815758</v>
      </c>
      <c r="R106" s="14">
        <f>SUM(E130+I130+M130+Q130)/(E10+I10+M10+Q10)</f>
        <v>44.530991455309916</v>
      </c>
      <c r="S106" s="26"/>
    </row>
    <row r="107" spans="1:19" x14ac:dyDescent="0.2">
      <c r="A107" s="1">
        <v>2007</v>
      </c>
      <c r="B107" s="70">
        <f t="shared" si="112"/>
        <v>33.11274353241776</v>
      </c>
      <c r="C107" s="70">
        <f t="shared" si="112"/>
        <v>41.176449787835928</v>
      </c>
      <c r="D107" s="13">
        <f t="shared" si="112"/>
        <v>52.515170871925903</v>
      </c>
      <c r="E107" s="14">
        <f t="shared" ref="E107:E119" si="115">SUM(E131)/(E11)</f>
        <v>42.304510451045104</v>
      </c>
      <c r="F107" s="13">
        <f t="shared" si="113"/>
        <v>52.364686468646866</v>
      </c>
      <c r="G107" s="13">
        <f t="shared" si="113"/>
        <v>50.049504950495049</v>
      </c>
      <c r="H107" s="13">
        <f t="shared" si="113"/>
        <v>56.473597359735976</v>
      </c>
      <c r="I107" s="14">
        <f t="shared" ref="I107:I119" si="116">SUM(I131)/(I11)</f>
        <v>52.930584267217931</v>
      </c>
      <c r="J107" s="13">
        <f t="shared" si="114"/>
        <v>52.360268284893003</v>
      </c>
      <c r="K107" s="13">
        <f t="shared" si="114"/>
        <v>55.992654104120092</v>
      </c>
      <c r="L107" s="13">
        <f t="shared" si="114"/>
        <v>53.382838283828384</v>
      </c>
      <c r="M107" s="14">
        <f t="shared" si="114"/>
        <v>53.917671114937583</v>
      </c>
      <c r="N107" s="13">
        <f t="shared" si="114"/>
        <v>67.792398594698184</v>
      </c>
      <c r="O107" s="13">
        <f t="shared" si="114"/>
        <v>43.29141914191419</v>
      </c>
      <c r="P107" s="13">
        <f t="shared" si="114"/>
        <v>30.194187160651548</v>
      </c>
      <c r="Q107" s="14">
        <f t="shared" ref="Q107:R119" si="117">SUM(Q131)/(Q11)</f>
        <v>47.133986224709425</v>
      </c>
      <c r="R107" s="14">
        <f t="shared" si="117"/>
        <v>49.09819612098196</v>
      </c>
      <c r="S107" s="26"/>
    </row>
    <row r="108" spans="1:19" x14ac:dyDescent="0.2">
      <c r="A108" s="1">
        <v>2008</v>
      </c>
      <c r="B108" s="70">
        <f t="shared" si="112"/>
        <v>40.414672628553177</v>
      </c>
      <c r="C108" s="70">
        <f t="shared" si="112"/>
        <v>42.869112325025604</v>
      </c>
      <c r="D108" s="13">
        <f t="shared" si="112"/>
        <v>58.058112424145641</v>
      </c>
      <c r="E108" s="14">
        <f t="shared" si="115"/>
        <v>47.207259275378092</v>
      </c>
      <c r="F108" s="13">
        <f t="shared" si="113"/>
        <v>66.729465346534653</v>
      </c>
      <c r="G108" s="13">
        <f t="shared" si="113"/>
        <v>58.358815075055894</v>
      </c>
      <c r="H108" s="13">
        <f t="shared" si="113"/>
        <v>63.953719471947203</v>
      </c>
      <c r="I108" s="14">
        <f t="shared" si="116"/>
        <v>62.962844086606459</v>
      </c>
      <c r="J108" s="13">
        <f t="shared" si="114"/>
        <v>58.815257106355801</v>
      </c>
      <c r="K108" s="13">
        <f t="shared" si="114"/>
        <v>61.929335675503033</v>
      </c>
      <c r="L108" s="13">
        <f t="shared" si="114"/>
        <v>54.696884488448845</v>
      </c>
      <c r="M108" s="14">
        <f t="shared" si="114"/>
        <v>58.52161859664227</v>
      </c>
      <c r="N108" s="13">
        <f t="shared" si="114"/>
        <v>65.216141807729159</v>
      </c>
      <c r="O108" s="13">
        <f t="shared" si="114"/>
        <v>40.116963696369638</v>
      </c>
      <c r="P108" s="13">
        <f t="shared" si="114"/>
        <v>41.221916320664327</v>
      </c>
      <c r="Q108" s="14">
        <f t="shared" si="117"/>
        <v>48.946616444253124</v>
      </c>
      <c r="R108" s="14">
        <f t="shared" si="117"/>
        <v>54.405893523778609</v>
      </c>
      <c r="S108" s="26"/>
    </row>
    <row r="109" spans="1:19" x14ac:dyDescent="0.2">
      <c r="A109" s="1">
        <v>2009</v>
      </c>
      <c r="B109" s="70">
        <f t="shared" si="112"/>
        <v>40.559460236346212</v>
      </c>
      <c r="C109" s="70">
        <f t="shared" si="112"/>
        <v>46.345685997171145</v>
      </c>
      <c r="D109" s="13">
        <f t="shared" si="112"/>
        <v>51.892730756946669</v>
      </c>
      <c r="E109" s="14">
        <f t="shared" si="115"/>
        <v>46.263301430143017</v>
      </c>
      <c r="F109" s="13">
        <f t="shared" si="113"/>
        <v>55.035574257425743</v>
      </c>
      <c r="G109" s="13">
        <f t="shared" si="113"/>
        <v>53.5109166400511</v>
      </c>
      <c r="H109" s="13">
        <f t="shared" si="113"/>
        <v>60.715627062706275</v>
      </c>
      <c r="I109" s="14">
        <f t="shared" si="116"/>
        <v>56.388730279621363</v>
      </c>
      <c r="J109" s="13">
        <f t="shared" si="114"/>
        <v>57.468208240178853</v>
      </c>
      <c r="K109" s="13">
        <f t="shared" si="114"/>
        <v>59.999389971255191</v>
      </c>
      <c r="L109" s="13">
        <f t="shared" si="114"/>
        <v>54.058188118811877</v>
      </c>
      <c r="M109" s="14">
        <f t="shared" si="114"/>
        <v>57.209143349117518</v>
      </c>
      <c r="N109" s="13">
        <f t="shared" si="114"/>
        <v>64.289817949536896</v>
      </c>
      <c r="O109" s="13">
        <f t="shared" si="114"/>
        <v>40.325422442244225</v>
      </c>
      <c r="P109" s="13">
        <f t="shared" si="114"/>
        <v>38.38246247205366</v>
      </c>
      <c r="Q109" s="14">
        <f t="shared" si="117"/>
        <v>47.74568876452863</v>
      </c>
      <c r="R109" s="14">
        <f t="shared" si="117"/>
        <v>51.920318187983177</v>
      </c>
      <c r="S109" s="26"/>
    </row>
    <row r="110" spans="1:19" x14ac:dyDescent="0.2">
      <c r="A110" s="1">
        <v>2010</v>
      </c>
      <c r="B110" s="70">
        <f t="shared" si="112"/>
        <v>37.162248482912808</v>
      </c>
      <c r="C110" s="70">
        <f t="shared" si="112"/>
        <v>40.515205091937766</v>
      </c>
      <c r="D110" s="13">
        <f t="shared" si="112"/>
        <v>48.590546151389333</v>
      </c>
      <c r="E110" s="14">
        <f t="shared" si="115"/>
        <v>42.141804180418042</v>
      </c>
      <c r="F110" s="13">
        <f t="shared" si="113"/>
        <v>53.162376237623761</v>
      </c>
      <c r="G110" s="13">
        <f t="shared" si="113"/>
        <v>55.893644203129988</v>
      </c>
      <c r="H110" s="13">
        <f t="shared" si="113"/>
        <v>64.748184818481846</v>
      </c>
      <c r="I110" s="14">
        <f t="shared" si="116"/>
        <v>57.91230551626591</v>
      </c>
      <c r="J110" s="13">
        <f t="shared" si="114"/>
        <v>58.934525710635583</v>
      </c>
      <c r="K110" s="13">
        <f t="shared" si="114"/>
        <v>56.802618971574574</v>
      </c>
      <c r="L110" s="13">
        <f t="shared" si="114"/>
        <v>56.45016501650165</v>
      </c>
      <c r="M110" s="14">
        <f t="shared" si="114"/>
        <v>57.406048213517003</v>
      </c>
      <c r="N110" s="13">
        <f t="shared" si="114"/>
        <v>64.517406579367616</v>
      </c>
      <c r="O110" s="13">
        <f t="shared" si="114"/>
        <v>41.612871287128712</v>
      </c>
      <c r="P110" s="13">
        <f t="shared" si="114"/>
        <v>39.32850526988183</v>
      </c>
      <c r="Q110" s="14">
        <f t="shared" si="117"/>
        <v>48.56097180370211</v>
      </c>
      <c r="R110" s="14">
        <f t="shared" si="117"/>
        <v>51.53903567069036</v>
      </c>
      <c r="S110" s="26"/>
    </row>
    <row r="111" spans="1:19" x14ac:dyDescent="0.2">
      <c r="A111" s="1">
        <v>2011</v>
      </c>
      <c r="B111" s="70">
        <f t="shared" si="112"/>
        <v>38.620249121686363</v>
      </c>
      <c r="C111" s="70">
        <f t="shared" si="112"/>
        <v>42.03748231966054</v>
      </c>
      <c r="D111" s="13">
        <f t="shared" si="112"/>
        <v>50.200894282976684</v>
      </c>
      <c r="E111" s="14">
        <f t="shared" si="115"/>
        <v>43.672277227722773</v>
      </c>
      <c r="F111" s="13">
        <f t="shared" si="113"/>
        <v>50.15709570957096</v>
      </c>
      <c r="G111" s="13">
        <f t="shared" si="113"/>
        <v>55.800383264132861</v>
      </c>
      <c r="H111" s="13">
        <f t="shared" si="113"/>
        <v>60.056105610561055</v>
      </c>
      <c r="I111" s="14">
        <f t="shared" si="116"/>
        <v>55.342944184528342</v>
      </c>
      <c r="J111" s="13">
        <f t="shared" si="114"/>
        <v>60.519003513254553</v>
      </c>
      <c r="K111" s="13">
        <f t="shared" si="114"/>
        <v>59.191507505589264</v>
      </c>
      <c r="L111" s="13">
        <f t="shared" si="114"/>
        <v>57.231683168316835</v>
      </c>
      <c r="M111" s="14">
        <f t="shared" si="114"/>
        <v>58.999742789496338</v>
      </c>
      <c r="N111" s="13">
        <f t="shared" si="114"/>
        <v>66.561481954647078</v>
      </c>
      <c r="O111" s="13">
        <f t="shared" si="114"/>
        <v>48.343105610561054</v>
      </c>
      <c r="P111" s="13">
        <f t="shared" si="114"/>
        <v>46.202545512615785</v>
      </c>
      <c r="Q111" s="14">
        <f t="shared" si="117"/>
        <v>53.760630650021525</v>
      </c>
      <c r="R111" s="14">
        <f t="shared" si="117"/>
        <v>52.988129391021289</v>
      </c>
      <c r="S111" s="26"/>
    </row>
    <row r="112" spans="1:19" x14ac:dyDescent="0.2">
      <c r="A112" s="1">
        <v>2012</v>
      </c>
      <c r="B112" s="70">
        <f t="shared" si="112"/>
        <v>38.279635899073774</v>
      </c>
      <c r="C112" s="70">
        <f t="shared" si="112"/>
        <v>45.171621713895526</v>
      </c>
      <c r="D112" s="13">
        <f t="shared" si="112"/>
        <v>57.19263494091345</v>
      </c>
      <c r="E112" s="14">
        <f t="shared" si="115"/>
        <v>46.918872810357961</v>
      </c>
      <c r="F112" s="13">
        <f t="shared" si="113"/>
        <v>51.463844884488452</v>
      </c>
      <c r="G112" s="13">
        <f t="shared" si="113"/>
        <v>55.263174704567234</v>
      </c>
      <c r="H112" s="13">
        <f t="shared" si="113"/>
        <v>58.134653465346531</v>
      </c>
      <c r="I112" s="14">
        <f t="shared" si="116"/>
        <v>54.957289739963009</v>
      </c>
      <c r="J112" s="13">
        <f t="shared" ref="J112:P118" si="118">SUM(J136)/(J16)</f>
        <v>50.571382944746091</v>
      </c>
      <c r="K112" s="13">
        <f t="shared" si="118"/>
        <v>55.710316192909616</v>
      </c>
      <c r="L112" s="13">
        <f t="shared" si="118"/>
        <v>49.794389438943895</v>
      </c>
      <c r="M112" s="14">
        <f t="shared" si="118"/>
        <v>52.04961256995265</v>
      </c>
      <c r="N112" s="13">
        <f t="shared" si="118"/>
        <v>63.970223570744167</v>
      </c>
      <c r="O112" s="13">
        <f t="shared" si="118"/>
        <v>40.305940594059408</v>
      </c>
      <c r="P112" s="13">
        <f t="shared" si="118"/>
        <v>41.318122005748961</v>
      </c>
      <c r="Q112" s="14">
        <f t="shared" si="117"/>
        <v>48.620836203185533</v>
      </c>
      <c r="R112" s="14">
        <f t="shared" si="117"/>
        <v>50.635005680895965</v>
      </c>
      <c r="S112" s="26"/>
    </row>
    <row r="113" spans="1:19" x14ac:dyDescent="0.2">
      <c r="A113" s="1">
        <v>2013</v>
      </c>
      <c r="B113" s="70">
        <f t="shared" si="112"/>
        <v>42.060526988182694</v>
      </c>
      <c r="C113" s="70">
        <f t="shared" si="112"/>
        <v>42.490346534653462</v>
      </c>
      <c r="D113" s="13">
        <f t="shared" si="112"/>
        <v>51.739980836793357</v>
      </c>
      <c r="E113" s="14">
        <f t="shared" si="115"/>
        <v>45.528282728272828</v>
      </c>
      <c r="F113" s="13">
        <f t="shared" si="113"/>
        <v>53.771204620462044</v>
      </c>
      <c r="G113" s="13">
        <f t="shared" si="113"/>
        <v>53.77783775151709</v>
      </c>
      <c r="H113" s="13">
        <f t="shared" si="113"/>
        <v>59.838782178217826</v>
      </c>
      <c r="I113" s="14">
        <f t="shared" si="116"/>
        <v>55.77376455227941</v>
      </c>
      <c r="J113" s="13">
        <f t="shared" si="118"/>
        <v>62.128645800063879</v>
      </c>
      <c r="K113" s="13">
        <f t="shared" si="118"/>
        <v>58.70026509102523</v>
      </c>
      <c r="L113" s="13">
        <f t="shared" si="118"/>
        <v>58.060706270627065</v>
      </c>
      <c r="M113" s="14">
        <f t="shared" si="118"/>
        <v>59.646928540680157</v>
      </c>
      <c r="N113" s="13">
        <f t="shared" si="118"/>
        <v>68.297892047269244</v>
      </c>
      <c r="O113" s="13">
        <f t="shared" si="118"/>
        <v>48.673518151815188</v>
      </c>
      <c r="P113" s="13">
        <f t="shared" si="118"/>
        <v>46.101172149473008</v>
      </c>
      <c r="Q113" s="14">
        <f t="shared" si="117"/>
        <v>54.419310159276797</v>
      </c>
      <c r="R113" s="14">
        <f t="shared" si="117"/>
        <v>53.882334192323341</v>
      </c>
      <c r="S113" s="26"/>
    </row>
    <row r="114" spans="1:19" x14ac:dyDescent="0.2">
      <c r="A114" s="1">
        <v>2014</v>
      </c>
      <c r="B114" s="70">
        <f t="shared" si="112"/>
        <v>43.386438837432131</v>
      </c>
      <c r="C114" s="70">
        <f t="shared" si="112"/>
        <v>48.099342291371997</v>
      </c>
      <c r="D114" s="13">
        <f t="shared" si="112"/>
        <v>59.38527307569467</v>
      </c>
      <c r="E114" s="14">
        <f t="shared" si="115"/>
        <v>50.363385038503857</v>
      </c>
      <c r="F114" s="13">
        <f t="shared" si="113"/>
        <v>60.078422442244225</v>
      </c>
      <c r="G114" s="13">
        <f t="shared" si="113"/>
        <v>63.469013094857878</v>
      </c>
      <c r="H114" s="13">
        <f t="shared" si="113"/>
        <v>66.561485148514848</v>
      </c>
      <c r="I114" s="14">
        <f t="shared" si="116"/>
        <v>63.370732238058963</v>
      </c>
      <c r="J114" s="13">
        <f t="shared" si="118"/>
        <v>66.027531140210797</v>
      </c>
      <c r="K114" s="13">
        <f t="shared" si="118"/>
        <v>62.984455445544548</v>
      </c>
      <c r="L114" s="13">
        <f t="shared" si="118"/>
        <v>61.598339933993401</v>
      </c>
      <c r="M114" s="14">
        <f t="shared" si="118"/>
        <v>63.557845458458893</v>
      </c>
      <c r="N114" s="13">
        <f t="shared" si="118"/>
        <v>70.556608112424144</v>
      </c>
      <c r="O114" s="13">
        <f t="shared" si="118"/>
        <v>46.512033003300324</v>
      </c>
      <c r="P114" s="13">
        <f t="shared" si="118"/>
        <v>49.423449377195787</v>
      </c>
      <c r="Q114" s="14">
        <f t="shared" si="117"/>
        <v>55.59503013344812</v>
      </c>
      <c r="R114" s="14">
        <f t="shared" si="117"/>
        <v>58.250700935847007</v>
      </c>
      <c r="S114" s="26"/>
    </row>
    <row r="115" spans="1:19" x14ac:dyDescent="0.2">
      <c r="A115" s="1">
        <v>2015</v>
      </c>
      <c r="B115" s="70">
        <f t="shared" si="112"/>
        <v>47.52663366336634</v>
      </c>
      <c r="C115" s="70">
        <f t="shared" si="112"/>
        <v>51.871403818953318</v>
      </c>
      <c r="D115" s="13">
        <f t="shared" si="112"/>
        <v>61.083292877674864</v>
      </c>
      <c r="E115" s="14">
        <f t="shared" si="115"/>
        <v>53.547855885588561</v>
      </c>
      <c r="F115" s="13">
        <f t="shared" si="113"/>
        <v>63.134260726072604</v>
      </c>
      <c r="G115" s="13">
        <f t="shared" si="113"/>
        <v>63.233842222931969</v>
      </c>
      <c r="H115" s="13">
        <f t="shared" si="113"/>
        <v>67.312491749174924</v>
      </c>
      <c r="I115" s="14">
        <f t="shared" si="116"/>
        <v>64.545622891959525</v>
      </c>
      <c r="J115" s="13">
        <f t="shared" si="118"/>
        <v>64.052060044714153</v>
      </c>
      <c r="K115" s="13">
        <f t="shared" si="118"/>
        <v>60.111453209837109</v>
      </c>
      <c r="L115" s="13">
        <f t="shared" si="118"/>
        <v>57.054874587458741</v>
      </c>
      <c r="M115" s="14">
        <f t="shared" si="118"/>
        <v>60.44255596211795</v>
      </c>
      <c r="N115" s="13">
        <f t="shared" si="118"/>
        <v>72.879725327371446</v>
      </c>
      <c r="O115" s="13">
        <f t="shared" si="118"/>
        <v>48.144495049504954</v>
      </c>
      <c r="P115" s="13">
        <f t="shared" si="118"/>
        <v>47.882919195145327</v>
      </c>
      <c r="Q115" s="14">
        <f t="shared" si="117"/>
        <v>56.391052518295311</v>
      </c>
      <c r="R115" s="14">
        <f t="shared" si="117"/>
        <v>58.74424847416249</v>
      </c>
      <c r="S115" s="26"/>
    </row>
    <row r="116" spans="1:19" x14ac:dyDescent="0.2">
      <c r="A116" s="1">
        <v>2016</v>
      </c>
      <c r="B116" s="70">
        <f t="shared" si="112"/>
        <v>43.224640689875443</v>
      </c>
      <c r="C116" s="70">
        <f t="shared" si="112"/>
        <v>44.590952543530214</v>
      </c>
      <c r="D116" s="13">
        <f t="shared" si="112"/>
        <v>58.504516129032261</v>
      </c>
      <c r="E116" s="14">
        <f t="shared" si="115"/>
        <v>48.832669213973801</v>
      </c>
      <c r="F116" s="13">
        <f t="shared" si="113"/>
        <v>64.708273333333338</v>
      </c>
      <c r="G116" s="13">
        <f t="shared" si="113"/>
        <v>61.828448387096778</v>
      </c>
      <c r="H116" s="13">
        <f t="shared" si="113"/>
        <v>66.768986666666663</v>
      </c>
      <c r="I116" s="14">
        <f t="shared" si="116"/>
        <v>64.406590109890104</v>
      </c>
      <c r="J116" s="13">
        <f t="shared" si="118"/>
        <v>60.636774193548391</v>
      </c>
      <c r="K116" s="13">
        <f t="shared" si="118"/>
        <v>55.377722580645163</v>
      </c>
      <c r="L116" s="13">
        <f t="shared" si="118"/>
        <v>61.061</v>
      </c>
      <c r="M116" s="14">
        <f t="shared" si="118"/>
        <v>59.003036956521733</v>
      </c>
      <c r="N116" s="13">
        <f t="shared" si="118"/>
        <v>71.274145161290321</v>
      </c>
      <c r="O116" s="13">
        <f t="shared" si="118"/>
        <v>49.576976666666667</v>
      </c>
      <c r="P116" s="13">
        <f t="shared" si="118"/>
        <v>47.733929032258061</v>
      </c>
      <c r="Q116" s="14">
        <f t="shared" si="117"/>
        <v>56.266952173913047</v>
      </c>
      <c r="R116" s="14">
        <f t="shared" si="117"/>
        <v>57.116506273867969</v>
      </c>
      <c r="S116" s="26"/>
    </row>
    <row r="117" spans="1:19" x14ac:dyDescent="0.2">
      <c r="A117" s="1">
        <v>2017</v>
      </c>
      <c r="B117" s="70">
        <f t="shared" si="112"/>
        <v>46.108803225806454</v>
      </c>
      <c r="C117" s="70">
        <f t="shared" si="112"/>
        <v>47.652907142857146</v>
      </c>
      <c r="D117" s="13">
        <f t="shared" si="112"/>
        <v>63.768329032258066</v>
      </c>
      <c r="E117" s="14">
        <f t="shared" si="115"/>
        <v>52.671916666666675</v>
      </c>
      <c r="F117" s="13">
        <f t="shared" si="113"/>
        <v>62.939986666666663</v>
      </c>
      <c r="G117" s="13">
        <f t="shared" si="113"/>
        <v>62.779980645161288</v>
      </c>
      <c r="H117" s="13">
        <f t="shared" si="113"/>
        <v>64.708333333333329</v>
      </c>
      <c r="I117" s="14">
        <f t="shared" si="116"/>
        <v>63.468450549450552</v>
      </c>
      <c r="J117" s="13">
        <f t="shared" si="118"/>
        <v>62.930661290322575</v>
      </c>
      <c r="K117" s="13">
        <f t="shared" si="118"/>
        <v>61.085161290322581</v>
      </c>
      <c r="L117" s="13">
        <f t="shared" si="118"/>
        <v>61.515393333333328</v>
      </c>
      <c r="M117" s="14">
        <f t="shared" si="118"/>
        <v>61.847307608695651</v>
      </c>
      <c r="N117" s="13">
        <f t="shared" si="118"/>
        <v>75.136058064516135</v>
      </c>
      <c r="O117" s="13">
        <f t="shared" si="118"/>
        <v>46.832986666666663</v>
      </c>
      <c r="P117" s="13">
        <f t="shared" si="118"/>
        <v>45.074664516129033</v>
      </c>
      <c r="Q117" s="14">
        <f t="shared" si="117"/>
        <v>55.777413043478255</v>
      </c>
      <c r="R117" s="14">
        <f t="shared" si="117"/>
        <v>58.459111780821921</v>
      </c>
      <c r="S117" s="26"/>
    </row>
    <row r="118" spans="1:19" x14ac:dyDescent="0.2">
      <c r="A118" s="1">
        <v>2018</v>
      </c>
      <c r="B118" s="70">
        <f t="shared" si="112"/>
        <v>47.489261290322581</v>
      </c>
      <c r="C118" s="70">
        <f t="shared" si="112"/>
        <v>59.259192857142857</v>
      </c>
      <c r="D118" s="13">
        <f t="shared" si="112"/>
        <v>68.368203225806454</v>
      </c>
      <c r="E118" s="14">
        <f t="shared" si="115"/>
        <v>58.342653333333324</v>
      </c>
      <c r="F118" s="13">
        <f t="shared" si="113"/>
        <v>69.897056666666671</v>
      </c>
      <c r="G118" s="13">
        <f t="shared" si="113"/>
        <v>71.357881923311012</v>
      </c>
      <c r="H118" s="13">
        <f t="shared" si="113"/>
        <v>69.68679245283019</v>
      </c>
      <c r="I118" s="14">
        <f t="shared" si="116"/>
        <v>70.333527361081764</v>
      </c>
      <c r="J118" s="13">
        <f t="shared" si="118"/>
        <v>71.886792452830193</v>
      </c>
      <c r="K118" s="13">
        <f t="shared" si="118"/>
        <v>71.244674376141205</v>
      </c>
      <c r="L118" s="13">
        <f t="shared" si="118"/>
        <v>70.576415094339623</v>
      </c>
      <c r="M118" s="14">
        <f t="shared" si="118"/>
        <v>71.243129614438061</v>
      </c>
      <c r="N118" s="13">
        <f t="shared" si="118"/>
        <v>88.107425441265974</v>
      </c>
      <c r="O118" s="13">
        <f t="shared" si="118"/>
        <v>52.968553459119498</v>
      </c>
      <c r="P118" s="13">
        <f t="shared" si="118"/>
        <v>50.052647595861231</v>
      </c>
      <c r="Q118" s="14">
        <f t="shared" si="117"/>
        <v>63.826292042657919</v>
      </c>
      <c r="R118" s="14">
        <f t="shared" si="117"/>
        <v>66.053675269949949</v>
      </c>
      <c r="S118" s="26"/>
    </row>
    <row r="119" spans="1:19" x14ac:dyDescent="0.2">
      <c r="A119" s="1">
        <v>2019</v>
      </c>
      <c r="B119" s="70">
        <f t="shared" si="112"/>
        <v>48.246500304321366</v>
      </c>
      <c r="C119" s="70">
        <f t="shared" si="112"/>
        <v>59.403342070773263</v>
      </c>
      <c r="D119" s="13">
        <f t="shared" si="112"/>
        <v>73.821544835750217</v>
      </c>
      <c r="E119" s="14">
        <f t="shared" si="115"/>
        <v>60.644231758773287</v>
      </c>
      <c r="F119" s="13">
        <f t="shared" si="113"/>
        <v>77.453211009174311</v>
      </c>
      <c r="G119" s="13">
        <f t="shared" si="113"/>
        <v>79.789808277541084</v>
      </c>
      <c r="H119" s="13">
        <f t="shared" si="113"/>
        <v>89.403144654088052</v>
      </c>
      <c r="I119" s="14">
        <f t="shared" si="116"/>
        <v>82.144957888249806</v>
      </c>
      <c r="J119" s="13">
        <f>SUM(J143)/(J23)</f>
        <v>79.58855751673768</v>
      </c>
      <c r="K119" s="13">
        <v>73.260000000000005</v>
      </c>
      <c r="L119" s="74">
        <f>SUM(L143)/(L23)</f>
        <v>73.567452830188685</v>
      </c>
      <c r="M119" s="14">
        <f>SUM(M143)/(M23)</f>
        <v>76.191601722723547</v>
      </c>
      <c r="N119" s="13">
        <v>95.66</v>
      </c>
      <c r="O119" s="13">
        <v>53.44</v>
      </c>
      <c r="P119" s="13">
        <v>53.24</v>
      </c>
      <c r="Q119" s="14">
        <f t="shared" si="117"/>
        <v>67.602220352011642</v>
      </c>
      <c r="R119" s="14">
        <f t="shared" si="117"/>
        <v>71.622858137183528</v>
      </c>
      <c r="S119" s="26"/>
    </row>
    <row r="120" spans="1:19" x14ac:dyDescent="0.2">
      <c r="A120" s="1">
        <v>2020</v>
      </c>
      <c r="B120" s="70">
        <f t="shared" ref="B120:R120" si="119">SUM(B144/B24)</f>
        <v>47.136520737327189</v>
      </c>
      <c r="C120" s="70">
        <f t="shared" si="119"/>
        <v>55.190578817733993</v>
      </c>
      <c r="D120" s="70">
        <f t="shared" si="119"/>
        <v>43.457085253456221</v>
      </c>
      <c r="E120" s="71">
        <f t="shared" si="119"/>
        <v>48.449764521193096</v>
      </c>
      <c r="F120" s="70">
        <f t="shared" si="119"/>
        <v>17.464583333333334</v>
      </c>
      <c r="G120" s="70">
        <f t="shared" si="119"/>
        <v>31.901209677419356</v>
      </c>
      <c r="H120" s="70">
        <f t="shared" si="119"/>
        <v>38.077380952380949</v>
      </c>
      <c r="I120" s="71">
        <f t="shared" si="119"/>
        <v>29.17798273155416</v>
      </c>
      <c r="J120" s="70">
        <f t="shared" si="119"/>
        <v>37.988479262672811</v>
      </c>
      <c r="K120" s="94">
        <f t="shared" si="119"/>
        <v>36.299827188940093</v>
      </c>
      <c r="L120" s="94">
        <f t="shared" si="119"/>
        <v>38.763392857142854</v>
      </c>
      <c r="M120" s="98">
        <f t="shared" si="119"/>
        <v>37.672166149068325</v>
      </c>
      <c r="N120" s="94">
        <f t="shared" si="119"/>
        <v>39.694124423963132</v>
      </c>
      <c r="O120" s="94">
        <f t="shared" si="119"/>
        <v>25.679166666666667</v>
      </c>
      <c r="P120" s="94">
        <f>SUM(P144/P24)</f>
        <v>33.519873271889402</v>
      </c>
      <c r="Q120" s="98">
        <f t="shared" si="119"/>
        <v>33.043575310559007</v>
      </c>
      <c r="R120" s="98">
        <f t="shared" si="119"/>
        <v>37.076429547228727</v>
      </c>
      <c r="S120" s="26"/>
    </row>
    <row r="121" spans="1:19" x14ac:dyDescent="0.2">
      <c r="A121" s="1">
        <v>2021</v>
      </c>
      <c r="B121" s="70">
        <f t="shared" ref="B121:R121" si="120">SUM(B145/B25)</f>
        <v>32.937211981566819</v>
      </c>
      <c r="C121" s="70">
        <f t="shared" si="120"/>
        <v>38.423469387755105</v>
      </c>
      <c r="D121" s="70">
        <f t="shared" si="120"/>
        <v>53.387960829493089</v>
      </c>
      <c r="E121" s="71">
        <f t="shared" si="120"/>
        <v>41.688194444444441</v>
      </c>
      <c r="F121" s="70">
        <f t="shared" si="120"/>
        <v>59.925297619047619</v>
      </c>
      <c r="G121" s="70">
        <f t="shared" si="120"/>
        <v>68.185195852534562</v>
      </c>
      <c r="H121" s="70">
        <f t="shared" si="120"/>
        <v>82.907142857142858</v>
      </c>
      <c r="I121" s="71">
        <f t="shared" si="120"/>
        <v>70.315541601255887</v>
      </c>
      <c r="J121" s="70">
        <f t="shared" si="120"/>
        <v>92.194988479262676</v>
      </c>
      <c r="K121" s="94">
        <f t="shared" si="120"/>
        <v>86.446140552995388</v>
      </c>
      <c r="L121" s="94">
        <f t="shared" si="120"/>
        <v>84.977976190476184</v>
      </c>
      <c r="M121" s="98">
        <f t="shared" si="120"/>
        <v>87.904503105590067</v>
      </c>
      <c r="N121" s="94">
        <f t="shared" si="120"/>
        <v>106.98847926267281</v>
      </c>
      <c r="O121" s="94">
        <f t="shared" si="120"/>
        <v>64.899702380952377</v>
      </c>
      <c r="P121" s="94">
        <f>SUM(P145/P25)</f>
        <v>60.413162442396313</v>
      </c>
      <c r="Q121" s="98">
        <f t="shared" si="120"/>
        <v>77.570021350931682</v>
      </c>
      <c r="R121" s="98">
        <f t="shared" si="120"/>
        <v>69.518652152641877</v>
      </c>
      <c r="S121" s="26"/>
    </row>
    <row r="122" spans="1:19" x14ac:dyDescent="0.2">
      <c r="A122" s="46">
        <v>2022</v>
      </c>
      <c r="B122" s="94">
        <f>SUM(B146/B26)</f>
        <v>56.39314516129032</v>
      </c>
      <c r="C122" s="94">
        <f t="shared" ref="C122:R123" si="121">SUM(C146/C26)</f>
        <v>67.174413265306114</v>
      </c>
      <c r="D122" s="94">
        <f t="shared" si="121"/>
        <v>85.740783410138249</v>
      </c>
      <c r="E122" s="98">
        <f t="shared" si="121"/>
        <v>69.85594841269841</v>
      </c>
      <c r="F122" s="94">
        <f t="shared" si="121"/>
        <v>87.501059523809516</v>
      </c>
      <c r="G122" s="94">
        <f t="shared" si="121"/>
        <v>98.793490783410135</v>
      </c>
      <c r="H122" s="94">
        <f t="shared" si="121"/>
        <v>95.077083333333334</v>
      </c>
      <c r="I122" s="98">
        <f t="shared" si="121"/>
        <v>93.845521978021978</v>
      </c>
      <c r="J122" s="94">
        <f t="shared" si="121"/>
        <v>88.205357142857139</v>
      </c>
      <c r="K122" s="94">
        <f t="shared" si="121"/>
        <v>86.285633640552987</v>
      </c>
      <c r="L122" s="94">
        <f t="shared" si="121"/>
        <v>93.026785714285708</v>
      </c>
      <c r="M122" s="98">
        <f t="shared" si="121"/>
        <v>89.130698757763966</v>
      </c>
      <c r="N122" s="94">
        <f t="shared" si="121"/>
        <v>103.73531105990783</v>
      </c>
      <c r="O122" s="130">
        <f t="shared" si="121"/>
        <v>67.112499999999997</v>
      </c>
      <c r="P122" s="130">
        <f t="shared" si="121"/>
        <v>62.046082949308754</v>
      </c>
      <c r="Q122" s="131">
        <f t="shared" si="121"/>
        <v>77.745632763975152</v>
      </c>
      <c r="R122" s="131">
        <f t="shared" si="121"/>
        <v>82.683836594911938</v>
      </c>
      <c r="S122" s="26"/>
    </row>
    <row r="123" spans="1:19" x14ac:dyDescent="0.2">
      <c r="A123" s="40">
        <v>2023</v>
      </c>
      <c r="B123" s="106">
        <f>SUM(B147/B27)</f>
        <v>57.516705069124427</v>
      </c>
      <c r="C123" s="111">
        <f t="shared" si="121"/>
        <v>65.688775510204081</v>
      </c>
      <c r="D123" s="111">
        <f t="shared" si="121"/>
        <v>86.221774193548384</v>
      </c>
      <c r="E123" s="112">
        <f t="shared" si="121"/>
        <v>69.946428571428569</v>
      </c>
      <c r="F123" s="111">
        <f t="shared" si="121"/>
        <v>88.084226190476187</v>
      </c>
      <c r="G123" s="111">
        <f t="shared" si="121"/>
        <v>99.689516129032256</v>
      </c>
      <c r="H123" s="111">
        <f t="shared" si="121"/>
        <v>101.52321428571429</v>
      </c>
      <c r="I123" s="112">
        <f t="shared" si="121"/>
        <v>96.468112244897952</v>
      </c>
      <c r="J123" s="111">
        <f t="shared" si="121"/>
        <v>93.677995391705068</v>
      </c>
      <c r="K123" s="111">
        <f t="shared" si="121"/>
        <v>87.264112903225808</v>
      </c>
      <c r="L123" s="111">
        <f t="shared" si="121"/>
        <v>92.34375</v>
      </c>
      <c r="M123" s="112">
        <f t="shared" si="121"/>
        <v>91.081715838509311</v>
      </c>
      <c r="N123" s="111">
        <f t="shared" si="121"/>
        <v>106.56682027649769</v>
      </c>
      <c r="O123" s="111">
        <f t="shared" si="121"/>
        <v>67.233630952380949</v>
      </c>
      <c r="P123" s="111">
        <f t="shared" si="121"/>
        <v>59.628456221198157</v>
      </c>
      <c r="Q123" s="112">
        <f t="shared" si="121"/>
        <v>77.924592391304344</v>
      </c>
      <c r="R123" s="112">
        <f t="shared" si="121"/>
        <v>83.896868884540112</v>
      </c>
      <c r="S123" s="26"/>
    </row>
    <row r="124" spans="1:19" x14ac:dyDescent="0.2">
      <c r="B124" s="70"/>
      <c r="C124" s="70"/>
      <c r="D124" s="70"/>
      <c r="E124" s="71"/>
      <c r="F124" s="70"/>
      <c r="G124" s="70"/>
      <c r="H124" s="70"/>
      <c r="I124" s="71"/>
      <c r="J124" s="70"/>
      <c r="K124" s="70"/>
      <c r="L124" s="70"/>
      <c r="M124" s="71"/>
      <c r="N124" s="70"/>
      <c r="O124" s="70"/>
      <c r="P124" s="70"/>
      <c r="Q124" s="71"/>
      <c r="R124" s="71"/>
      <c r="S124" s="26"/>
    </row>
    <row r="125" spans="1:19" x14ac:dyDescent="0.2">
      <c r="A125" s="59" t="s">
        <v>2</v>
      </c>
      <c r="F125" s="29"/>
      <c r="K125" s="13"/>
      <c r="S125" s="26"/>
    </row>
    <row r="126" spans="1:19" x14ac:dyDescent="0.2">
      <c r="A126" s="1">
        <v>2002</v>
      </c>
      <c r="B126" s="68">
        <v>95632.34</v>
      </c>
      <c r="C126" s="68">
        <v>85838.51</v>
      </c>
      <c r="D126" s="15">
        <v>128125</v>
      </c>
      <c r="E126" s="16">
        <f>SUM(B126:D126)</f>
        <v>309595.84999999998</v>
      </c>
      <c r="F126" s="15">
        <v>124995</v>
      </c>
      <c r="G126" s="15">
        <v>150919</v>
      </c>
      <c r="H126" s="15">
        <v>146377</v>
      </c>
      <c r="I126" s="16">
        <f>SUM(F126:H126)</f>
        <v>422291</v>
      </c>
      <c r="J126" s="15">
        <v>134502</v>
      </c>
      <c r="K126" s="15">
        <v>144778</v>
      </c>
      <c r="L126" s="15">
        <v>141107</v>
      </c>
      <c r="M126" s="16">
        <f>SUM(J126:L126)</f>
        <v>420387</v>
      </c>
      <c r="N126" s="15">
        <v>165971</v>
      </c>
      <c r="O126" s="15">
        <v>114456</v>
      </c>
      <c r="P126" s="15">
        <v>87657</v>
      </c>
      <c r="Q126" s="16">
        <f>SUM(N126:P126)</f>
        <v>368084</v>
      </c>
      <c r="R126" s="16">
        <f>SUM(E126+I126+M126+Q126)</f>
        <v>1520357.85</v>
      </c>
      <c r="S126" s="26"/>
    </row>
    <row r="127" spans="1:19" x14ac:dyDescent="0.2">
      <c r="A127" s="1">
        <v>2003</v>
      </c>
      <c r="B127" s="68">
        <v>93276</v>
      </c>
      <c r="C127" s="93">
        <v>97541</v>
      </c>
      <c r="D127" s="30">
        <v>140114</v>
      </c>
      <c r="E127" s="16">
        <f t="shared" ref="E127:E139" si="122">SUM(B127:D127)</f>
        <v>330931</v>
      </c>
      <c r="F127" s="30">
        <v>127675</v>
      </c>
      <c r="G127" s="30">
        <v>134382</v>
      </c>
      <c r="H127" s="30">
        <v>137025</v>
      </c>
      <c r="I127" s="16">
        <f t="shared" ref="I127:I139" si="123">SUM(F127:H127)</f>
        <v>399082</v>
      </c>
      <c r="J127" s="30">
        <v>153479</v>
      </c>
      <c r="K127" s="30">
        <v>138549</v>
      </c>
      <c r="L127" s="30">
        <v>109660</v>
      </c>
      <c r="M127" s="16">
        <f t="shared" ref="M127:M139" si="124">SUM(J127:L127)</f>
        <v>401688</v>
      </c>
      <c r="N127" s="30">
        <v>179050</v>
      </c>
      <c r="O127" s="30">
        <v>118757</v>
      </c>
      <c r="P127" s="30">
        <v>111068</v>
      </c>
      <c r="Q127" s="16">
        <f t="shared" ref="Q127:Q139" si="125">SUM(N127:P127)</f>
        <v>408875</v>
      </c>
      <c r="R127" s="16">
        <f t="shared" ref="R127:R138" si="126">SUM(E127+I127+M127+Q127)</f>
        <v>1540576</v>
      </c>
      <c r="S127" s="26"/>
    </row>
    <row r="128" spans="1:19" x14ac:dyDescent="0.2">
      <c r="A128" s="1">
        <v>2004</v>
      </c>
      <c r="B128" s="68">
        <v>95407</v>
      </c>
      <c r="C128" s="68">
        <v>110967</v>
      </c>
      <c r="D128" s="15">
        <v>151198</v>
      </c>
      <c r="E128" s="16">
        <f t="shared" si="122"/>
        <v>357572</v>
      </c>
      <c r="F128" s="15">
        <v>146550</v>
      </c>
      <c r="G128" s="15">
        <v>138362</v>
      </c>
      <c r="H128" s="15">
        <v>150958</v>
      </c>
      <c r="I128" s="16">
        <f t="shared" si="123"/>
        <v>435870</v>
      </c>
      <c r="J128" s="15">
        <v>142977</v>
      </c>
      <c r="K128" s="15">
        <v>142333.31</v>
      </c>
      <c r="L128" s="15">
        <v>139520.51</v>
      </c>
      <c r="M128" s="16">
        <f t="shared" si="124"/>
        <v>424830.82</v>
      </c>
      <c r="N128" s="15">
        <v>174734.79</v>
      </c>
      <c r="O128" s="15">
        <v>121553.84</v>
      </c>
      <c r="P128" s="15">
        <v>104893.73</v>
      </c>
      <c r="Q128" s="16">
        <f t="shared" si="125"/>
        <v>401182.36</v>
      </c>
      <c r="R128" s="16">
        <f t="shared" si="126"/>
        <v>1619455.1800000002</v>
      </c>
      <c r="S128" s="31"/>
    </row>
    <row r="129" spans="1:21" x14ac:dyDescent="0.2">
      <c r="A129" s="1">
        <v>2005</v>
      </c>
      <c r="B129" s="68">
        <v>107262</v>
      </c>
      <c r="C129" s="68">
        <v>125578</v>
      </c>
      <c r="D129" s="15">
        <v>157566</v>
      </c>
      <c r="E129" s="16">
        <f t="shared" si="122"/>
        <v>390406</v>
      </c>
      <c r="F129" s="15">
        <v>142402</v>
      </c>
      <c r="G129" s="15">
        <v>139668</v>
      </c>
      <c r="H129" s="15">
        <v>168429</v>
      </c>
      <c r="I129" s="16">
        <f t="shared" si="123"/>
        <v>450499</v>
      </c>
      <c r="J129" s="15">
        <v>172954</v>
      </c>
      <c r="K129" s="15">
        <v>136653</v>
      </c>
      <c r="L129" s="15">
        <v>131266</v>
      </c>
      <c r="M129" s="16">
        <f t="shared" si="124"/>
        <v>440873</v>
      </c>
      <c r="N129" s="15">
        <v>176810</v>
      </c>
      <c r="O129" s="15">
        <v>101999</v>
      </c>
      <c r="P129" s="15">
        <v>84504</v>
      </c>
      <c r="Q129" s="16">
        <f t="shared" si="125"/>
        <v>363313</v>
      </c>
      <c r="R129" s="16">
        <f t="shared" si="126"/>
        <v>1645091</v>
      </c>
      <c r="S129" s="15"/>
    </row>
    <row r="130" spans="1:21" x14ac:dyDescent="0.2">
      <c r="A130" s="1">
        <v>2006</v>
      </c>
      <c r="B130" s="68">
        <v>84633</v>
      </c>
      <c r="C130" s="68">
        <v>117463</v>
      </c>
      <c r="D130" s="15">
        <v>156367</v>
      </c>
      <c r="E130" s="16">
        <f t="shared" si="122"/>
        <v>358463</v>
      </c>
      <c r="F130" s="15">
        <v>150322</v>
      </c>
      <c r="G130" s="15">
        <v>138392</v>
      </c>
      <c r="H130" s="15">
        <v>132337</v>
      </c>
      <c r="I130" s="16">
        <f t="shared" si="123"/>
        <v>421051</v>
      </c>
      <c r="J130" s="15">
        <v>139887</v>
      </c>
      <c r="K130" s="15">
        <v>147768</v>
      </c>
      <c r="L130" s="15">
        <v>138398</v>
      </c>
      <c r="M130" s="16">
        <f t="shared" si="124"/>
        <v>426053</v>
      </c>
      <c r="N130" s="15">
        <v>197627</v>
      </c>
      <c r="O130" s="15">
        <v>125132</v>
      </c>
      <c r="P130" s="15">
        <v>113309</v>
      </c>
      <c r="Q130" s="16">
        <f t="shared" si="125"/>
        <v>436068</v>
      </c>
      <c r="R130" s="16">
        <f t="shared" si="126"/>
        <v>1641635</v>
      </c>
      <c r="S130" s="15"/>
    </row>
    <row r="131" spans="1:21" x14ac:dyDescent="0.2">
      <c r="A131" s="1">
        <v>2007</v>
      </c>
      <c r="B131" s="68">
        <v>103676</v>
      </c>
      <c r="C131" s="68">
        <v>116447</v>
      </c>
      <c r="D131" s="15">
        <v>164425</v>
      </c>
      <c r="E131" s="16">
        <f t="shared" si="122"/>
        <v>384548</v>
      </c>
      <c r="F131" s="15">
        <v>158665</v>
      </c>
      <c r="G131" s="15">
        <v>156705</v>
      </c>
      <c r="H131" s="15">
        <v>171115</v>
      </c>
      <c r="I131" s="16">
        <f t="shared" si="123"/>
        <v>486485</v>
      </c>
      <c r="J131" s="15">
        <v>163940</v>
      </c>
      <c r="K131" s="15">
        <v>175313</v>
      </c>
      <c r="L131" s="15">
        <v>161750</v>
      </c>
      <c r="M131" s="16">
        <f t="shared" si="124"/>
        <v>501003</v>
      </c>
      <c r="N131" s="15">
        <v>212258</v>
      </c>
      <c r="O131" s="15">
        <v>131173</v>
      </c>
      <c r="P131" s="15">
        <v>94538</v>
      </c>
      <c r="Q131" s="16">
        <f t="shared" si="125"/>
        <v>437969</v>
      </c>
      <c r="R131" s="16">
        <f t="shared" si="126"/>
        <v>1810005</v>
      </c>
      <c r="S131" s="15"/>
    </row>
    <row r="132" spans="1:21" x14ac:dyDescent="0.2">
      <c r="A132" s="1">
        <v>2008</v>
      </c>
      <c r="B132" s="68">
        <v>126538.34</v>
      </c>
      <c r="C132" s="68">
        <v>125563.63</v>
      </c>
      <c r="D132" s="15">
        <v>181779.95</v>
      </c>
      <c r="E132" s="16">
        <f t="shared" si="122"/>
        <v>433881.92000000004</v>
      </c>
      <c r="F132" s="15">
        <v>202190.28</v>
      </c>
      <c r="G132" s="15">
        <v>182721.45</v>
      </c>
      <c r="H132" s="15">
        <v>193779.77000000002</v>
      </c>
      <c r="I132" s="16">
        <f t="shared" si="123"/>
        <v>578691.5</v>
      </c>
      <c r="J132" s="15">
        <v>184150.57</v>
      </c>
      <c r="K132" s="15">
        <v>193900.75</v>
      </c>
      <c r="L132" s="15">
        <v>165731.56</v>
      </c>
      <c r="M132" s="16">
        <f t="shared" si="124"/>
        <v>543782.88</v>
      </c>
      <c r="N132" s="15">
        <v>204191.74</v>
      </c>
      <c r="O132" s="15">
        <v>121554.4</v>
      </c>
      <c r="P132" s="15">
        <v>129065.82</v>
      </c>
      <c r="Q132" s="16">
        <f t="shared" si="125"/>
        <v>454811.96</v>
      </c>
      <c r="R132" s="16">
        <f t="shared" si="126"/>
        <v>2011168.26</v>
      </c>
      <c r="S132" s="15"/>
      <c r="U132" s="18"/>
    </row>
    <row r="133" spans="1:21" x14ac:dyDescent="0.2">
      <c r="A133" s="1">
        <v>2009</v>
      </c>
      <c r="B133" s="68">
        <v>126991.67</v>
      </c>
      <c r="C133" s="68">
        <v>131065.59999999999</v>
      </c>
      <c r="D133" s="15">
        <v>162476.14000000001</v>
      </c>
      <c r="E133" s="16">
        <f t="shared" si="122"/>
        <v>420533.41000000003</v>
      </c>
      <c r="F133" s="15">
        <v>166757.79</v>
      </c>
      <c r="G133" s="15">
        <v>167542.68</v>
      </c>
      <c r="H133" s="15">
        <v>183968.35</v>
      </c>
      <c r="I133" s="16">
        <f t="shared" si="123"/>
        <v>518268.81999999995</v>
      </c>
      <c r="J133" s="15">
        <v>179932.96</v>
      </c>
      <c r="K133" s="15">
        <v>187858.09</v>
      </c>
      <c r="L133" s="15">
        <v>163796.31</v>
      </c>
      <c r="M133" s="16">
        <f t="shared" si="124"/>
        <v>531587.36</v>
      </c>
      <c r="N133" s="15">
        <v>201291.42</v>
      </c>
      <c r="O133" s="15">
        <v>122186.03</v>
      </c>
      <c r="P133" s="15">
        <v>120175.49</v>
      </c>
      <c r="Q133" s="16">
        <f t="shared" si="125"/>
        <v>443652.94</v>
      </c>
      <c r="R133" s="16">
        <f t="shared" si="126"/>
        <v>1914042.5299999998</v>
      </c>
      <c r="S133" s="15"/>
    </row>
    <row r="134" spans="1:21" x14ac:dyDescent="0.2">
      <c r="A134" s="1">
        <v>2010</v>
      </c>
      <c r="B134" s="68">
        <v>116355</v>
      </c>
      <c r="C134" s="68">
        <v>114577</v>
      </c>
      <c r="D134" s="15">
        <v>152137</v>
      </c>
      <c r="E134" s="16">
        <f t="shared" si="122"/>
        <v>383069</v>
      </c>
      <c r="F134" s="15">
        <v>161082</v>
      </c>
      <c r="G134" s="15">
        <v>175003</v>
      </c>
      <c r="H134" s="15">
        <v>196187</v>
      </c>
      <c r="I134" s="16">
        <f t="shared" si="123"/>
        <v>532272</v>
      </c>
      <c r="J134" s="15">
        <v>184524</v>
      </c>
      <c r="K134" s="15">
        <v>177849</v>
      </c>
      <c r="L134" s="15">
        <v>171044</v>
      </c>
      <c r="M134" s="16">
        <f t="shared" si="124"/>
        <v>533417</v>
      </c>
      <c r="N134" s="15">
        <v>202004</v>
      </c>
      <c r="O134" s="15">
        <v>126087</v>
      </c>
      <c r="P134" s="15">
        <v>123137.55</v>
      </c>
      <c r="Q134" s="16">
        <f t="shared" si="125"/>
        <v>451228.55</v>
      </c>
      <c r="R134" s="16">
        <f t="shared" si="126"/>
        <v>1899986.55</v>
      </c>
      <c r="S134" s="15"/>
    </row>
    <row r="135" spans="1:21" x14ac:dyDescent="0.2">
      <c r="A135" s="1">
        <v>2011</v>
      </c>
      <c r="B135" s="68">
        <v>120920</v>
      </c>
      <c r="C135" s="68">
        <v>118882</v>
      </c>
      <c r="D135" s="15">
        <v>157179</v>
      </c>
      <c r="E135" s="16">
        <f t="shared" si="122"/>
        <v>396981</v>
      </c>
      <c r="F135" s="15">
        <v>151976</v>
      </c>
      <c r="G135" s="15">
        <v>174711</v>
      </c>
      <c r="H135" s="15">
        <v>181970</v>
      </c>
      <c r="I135" s="16">
        <f t="shared" si="123"/>
        <v>508657</v>
      </c>
      <c r="J135" s="15">
        <v>189485</v>
      </c>
      <c r="K135" s="15">
        <v>185328.61</v>
      </c>
      <c r="L135" s="15">
        <v>173412</v>
      </c>
      <c r="M135" s="16">
        <f t="shared" si="124"/>
        <v>548225.61</v>
      </c>
      <c r="N135" s="15">
        <v>208404</v>
      </c>
      <c r="O135" s="15">
        <v>146479.60999999999</v>
      </c>
      <c r="P135" s="15">
        <v>144660.17000000001</v>
      </c>
      <c r="Q135" s="16">
        <f t="shared" si="125"/>
        <v>499543.78</v>
      </c>
      <c r="R135" s="16">
        <f t="shared" si="126"/>
        <v>1953407.39</v>
      </c>
      <c r="S135" s="15"/>
    </row>
    <row r="136" spans="1:21" x14ac:dyDescent="0.2">
      <c r="A136" s="1">
        <v>2012</v>
      </c>
      <c r="B136" s="68">
        <v>119853.54</v>
      </c>
      <c r="C136" s="68">
        <v>132307.68</v>
      </c>
      <c r="D136" s="15">
        <v>179070.14</v>
      </c>
      <c r="E136" s="16">
        <f t="shared" si="122"/>
        <v>431231.36</v>
      </c>
      <c r="F136" s="15">
        <v>155935.45000000001</v>
      </c>
      <c r="G136" s="15">
        <v>173029</v>
      </c>
      <c r="H136" s="15">
        <v>176148</v>
      </c>
      <c r="I136" s="16">
        <f t="shared" si="123"/>
        <v>505112.45</v>
      </c>
      <c r="J136" s="15">
        <v>158339</v>
      </c>
      <c r="K136" s="15">
        <v>174429</v>
      </c>
      <c r="L136" s="15">
        <v>150877</v>
      </c>
      <c r="M136" s="16">
        <f t="shared" si="124"/>
        <v>483645</v>
      </c>
      <c r="N136" s="15">
        <v>200290.77</v>
      </c>
      <c r="O136" s="15">
        <v>122127</v>
      </c>
      <c r="P136" s="15">
        <v>129367.03999999999</v>
      </c>
      <c r="Q136" s="16">
        <f t="shared" si="125"/>
        <v>451784.81</v>
      </c>
      <c r="R136" s="16">
        <f t="shared" si="126"/>
        <v>1871773.62</v>
      </c>
      <c r="S136" s="15"/>
    </row>
    <row r="137" spans="1:21" x14ac:dyDescent="0.2">
      <c r="A137" s="1">
        <v>2013</v>
      </c>
      <c r="B137" s="68">
        <v>131691.51</v>
      </c>
      <c r="C137" s="68">
        <v>120162.7</v>
      </c>
      <c r="D137" s="15">
        <v>161997.88</v>
      </c>
      <c r="E137" s="16">
        <f t="shared" si="122"/>
        <v>413852.09</v>
      </c>
      <c r="F137" s="15">
        <v>162926.75</v>
      </c>
      <c r="G137" s="15">
        <v>168378.41</v>
      </c>
      <c r="H137" s="15">
        <v>181311.51</v>
      </c>
      <c r="I137" s="16">
        <f t="shared" si="123"/>
        <v>512616.67000000004</v>
      </c>
      <c r="J137" s="15">
        <v>194524.79</v>
      </c>
      <c r="K137" s="15">
        <v>183790.53</v>
      </c>
      <c r="L137" s="15">
        <v>175923.94</v>
      </c>
      <c r="M137" s="16">
        <f t="shared" si="124"/>
        <v>554239.26</v>
      </c>
      <c r="N137" s="15">
        <v>213840.7</v>
      </c>
      <c r="O137" s="15">
        <v>147480.76</v>
      </c>
      <c r="P137" s="15">
        <v>144342.76999999999</v>
      </c>
      <c r="Q137" s="16">
        <f t="shared" si="125"/>
        <v>505664.23</v>
      </c>
      <c r="R137" s="16">
        <f t="shared" si="126"/>
        <v>1986372.25</v>
      </c>
      <c r="S137" s="15"/>
    </row>
    <row r="138" spans="1:21" x14ac:dyDescent="0.2">
      <c r="A138" s="1">
        <v>2014</v>
      </c>
      <c r="B138" s="68">
        <v>135842.94</v>
      </c>
      <c r="C138" s="68">
        <v>136024.94</v>
      </c>
      <c r="D138" s="15">
        <v>185935.29</v>
      </c>
      <c r="E138" s="16">
        <f t="shared" si="122"/>
        <v>457803.17000000004</v>
      </c>
      <c r="F138" s="15">
        <v>182037.62</v>
      </c>
      <c r="G138" s="15">
        <v>198721.48</v>
      </c>
      <c r="H138" s="15">
        <v>201681.3</v>
      </c>
      <c r="I138" s="16">
        <f t="shared" si="123"/>
        <v>582440.39999999991</v>
      </c>
      <c r="J138" s="15">
        <v>206732.2</v>
      </c>
      <c r="K138" s="15">
        <v>197204.33</v>
      </c>
      <c r="L138" s="15">
        <v>186642.97</v>
      </c>
      <c r="M138" s="16">
        <f t="shared" si="124"/>
        <v>590579.5</v>
      </c>
      <c r="N138" s="15">
        <v>220912.74</v>
      </c>
      <c r="O138" s="15">
        <v>140931.46</v>
      </c>
      <c r="P138" s="15">
        <v>154744.82</v>
      </c>
      <c r="Q138" s="16">
        <f t="shared" si="125"/>
        <v>516589.01999999996</v>
      </c>
      <c r="R138" s="16">
        <f t="shared" si="126"/>
        <v>2147412.09</v>
      </c>
      <c r="S138" s="15"/>
    </row>
    <row r="139" spans="1:21" x14ac:dyDescent="0.2">
      <c r="A139" s="1">
        <v>2015</v>
      </c>
      <c r="B139" s="68">
        <v>148805.89000000001</v>
      </c>
      <c r="C139" s="68">
        <v>146692.32999999999</v>
      </c>
      <c r="D139" s="15">
        <v>191251.79</v>
      </c>
      <c r="E139" s="16">
        <f t="shared" si="122"/>
        <v>486750.01</v>
      </c>
      <c r="F139" s="15">
        <v>191296.81</v>
      </c>
      <c r="G139" s="15">
        <v>197985.16</v>
      </c>
      <c r="H139" s="15">
        <v>203956.85</v>
      </c>
      <c r="I139" s="16">
        <f t="shared" si="123"/>
        <v>593238.81999999995</v>
      </c>
      <c r="J139" s="15">
        <v>200547</v>
      </c>
      <c r="K139" s="15">
        <v>188208.96</v>
      </c>
      <c r="L139" s="15">
        <v>172876.27</v>
      </c>
      <c r="M139" s="16">
        <f t="shared" si="124"/>
        <v>561632.23</v>
      </c>
      <c r="N139" s="15">
        <v>228186.42</v>
      </c>
      <c r="O139" s="15">
        <v>145877.82</v>
      </c>
      <c r="P139" s="15">
        <v>149921.42000000001</v>
      </c>
      <c r="Q139" s="16">
        <f t="shared" si="125"/>
        <v>523985.66000000003</v>
      </c>
      <c r="R139" s="16">
        <f t="shared" ref="R139:R144" si="127">SUM(E139+I139+M139+Q139)</f>
        <v>2165606.7200000002</v>
      </c>
      <c r="S139" s="15"/>
    </row>
    <row r="140" spans="1:21" x14ac:dyDescent="0.2">
      <c r="A140" s="1">
        <v>2016</v>
      </c>
      <c r="B140" s="68">
        <v>135336.35</v>
      </c>
      <c r="C140" s="68">
        <v>130606.9</v>
      </c>
      <c r="D140" s="15">
        <v>181364</v>
      </c>
      <c r="E140" s="16">
        <f t="shared" ref="E140" si="128">SUM(B140:D140)</f>
        <v>447307.25</v>
      </c>
      <c r="F140" s="15">
        <v>194124.82</v>
      </c>
      <c r="G140" s="15">
        <v>191668.19</v>
      </c>
      <c r="H140" s="15">
        <v>200306.96</v>
      </c>
      <c r="I140" s="16">
        <f t="shared" ref="I140" si="129">SUM(F140:H140)</f>
        <v>586099.97</v>
      </c>
      <c r="J140" s="15">
        <v>187974</v>
      </c>
      <c r="K140" s="15">
        <v>171670.94</v>
      </c>
      <c r="L140" s="15">
        <v>183183</v>
      </c>
      <c r="M140" s="16">
        <f t="shared" ref="M140" si="130">SUM(J140:L140)</f>
        <v>542827.93999999994</v>
      </c>
      <c r="N140" s="15">
        <v>220949.85</v>
      </c>
      <c r="O140" s="15">
        <v>148730.93</v>
      </c>
      <c r="P140" s="15">
        <v>147975.18</v>
      </c>
      <c r="Q140" s="16">
        <f t="shared" ref="Q140" si="131">SUM(N140:P140)</f>
        <v>517655.96</v>
      </c>
      <c r="R140" s="16">
        <f t="shared" si="127"/>
        <v>2093891.1199999999</v>
      </c>
      <c r="S140" s="15"/>
    </row>
    <row r="141" spans="1:21" x14ac:dyDescent="0.2">
      <c r="A141" s="1">
        <v>2017</v>
      </c>
      <c r="B141" s="68">
        <v>142937.29</v>
      </c>
      <c r="C141" s="68">
        <v>133428.14000000001</v>
      </c>
      <c r="D141" s="15">
        <v>197681.82</v>
      </c>
      <c r="E141" s="16">
        <f t="shared" ref="E141:E144" si="132">SUM(B141:D141)</f>
        <v>474047.25000000006</v>
      </c>
      <c r="F141" s="15">
        <v>188819.96</v>
      </c>
      <c r="G141" s="15">
        <v>194617.94</v>
      </c>
      <c r="H141" s="15">
        <v>194125</v>
      </c>
      <c r="I141" s="16">
        <f t="shared" ref="I141:I144" si="133">SUM(F141:H141)</f>
        <v>577562.9</v>
      </c>
      <c r="J141" s="15">
        <v>195085.05</v>
      </c>
      <c r="K141" s="15">
        <v>189364</v>
      </c>
      <c r="L141" s="15">
        <v>184546.18</v>
      </c>
      <c r="M141" s="16">
        <f t="shared" ref="M141:M144" si="134">SUM(J141:L141)</f>
        <v>568995.23</v>
      </c>
      <c r="N141" s="15">
        <v>232921.78</v>
      </c>
      <c r="O141" s="15">
        <v>140498.96</v>
      </c>
      <c r="P141" s="15">
        <v>139731.46</v>
      </c>
      <c r="Q141" s="16">
        <f t="shared" ref="Q141:Q144" si="135">SUM(N141:P141)</f>
        <v>513152.19999999995</v>
      </c>
      <c r="R141" s="16">
        <f t="shared" si="127"/>
        <v>2133757.58</v>
      </c>
      <c r="S141" s="15"/>
    </row>
    <row r="142" spans="1:21" x14ac:dyDescent="0.2">
      <c r="A142" s="1">
        <v>2018</v>
      </c>
      <c r="B142" s="68">
        <v>147216.71</v>
      </c>
      <c r="C142" s="68">
        <v>165925.74</v>
      </c>
      <c r="D142" s="15">
        <v>211941.43</v>
      </c>
      <c r="E142" s="16">
        <f t="shared" si="132"/>
        <v>525083.87999999989</v>
      </c>
      <c r="F142" s="15">
        <v>209691.17</v>
      </c>
      <c r="G142" s="15">
        <v>234482</v>
      </c>
      <c r="H142" s="15">
        <v>221604</v>
      </c>
      <c r="I142" s="16">
        <f t="shared" si="133"/>
        <v>665777.17000000004</v>
      </c>
      <c r="J142" s="15">
        <v>236220</v>
      </c>
      <c r="K142" s="15">
        <v>234110</v>
      </c>
      <c r="L142" s="15">
        <v>224433</v>
      </c>
      <c r="M142" s="16">
        <f t="shared" si="134"/>
        <v>694763</v>
      </c>
      <c r="N142" s="15">
        <v>289521</v>
      </c>
      <c r="O142" s="15">
        <v>168440</v>
      </c>
      <c r="P142" s="15">
        <v>164473</v>
      </c>
      <c r="Q142" s="16">
        <f t="shared" si="135"/>
        <v>622434</v>
      </c>
      <c r="R142" s="16">
        <f t="shared" si="127"/>
        <v>2508058.0499999998</v>
      </c>
      <c r="S142" s="15"/>
    </row>
    <row r="143" spans="1:21" x14ac:dyDescent="0.2">
      <c r="A143" s="1">
        <v>2019</v>
      </c>
      <c r="B143" s="68">
        <v>158538</v>
      </c>
      <c r="C143" s="68">
        <v>181299</v>
      </c>
      <c r="D143" s="47">
        <v>249443</v>
      </c>
      <c r="E143" s="48">
        <f t="shared" si="132"/>
        <v>589280</v>
      </c>
      <c r="F143" s="47">
        <v>253272</v>
      </c>
      <c r="G143" s="47">
        <v>262189.31</v>
      </c>
      <c r="H143" s="47">
        <v>284302</v>
      </c>
      <c r="I143" s="48">
        <f t="shared" si="133"/>
        <v>799763.31</v>
      </c>
      <c r="J143" s="47">
        <v>261528</v>
      </c>
      <c r="K143" s="47">
        <v>247548</v>
      </c>
      <c r="L143" s="73">
        <v>233944.5</v>
      </c>
      <c r="M143" s="48">
        <f t="shared" si="134"/>
        <v>743020.5</v>
      </c>
      <c r="N143" s="15">
        <v>323239</v>
      </c>
      <c r="O143" s="15">
        <v>174764</v>
      </c>
      <c r="P143" s="15">
        <v>179900</v>
      </c>
      <c r="Q143" s="48">
        <f t="shared" si="135"/>
        <v>677903</v>
      </c>
      <c r="R143" s="48">
        <f t="shared" si="127"/>
        <v>2809966.81</v>
      </c>
      <c r="S143" s="15"/>
    </row>
    <row r="144" spans="1:21" x14ac:dyDescent="0.2">
      <c r="A144" s="1">
        <v>2020</v>
      </c>
      <c r="B144" s="68">
        <v>163658</v>
      </c>
      <c r="C144" s="68">
        <v>179259</v>
      </c>
      <c r="D144" s="68">
        <v>150883</v>
      </c>
      <c r="E144" s="69">
        <f t="shared" si="132"/>
        <v>493800</v>
      </c>
      <c r="F144" s="47">
        <v>58681</v>
      </c>
      <c r="G144" s="47">
        <v>110761</v>
      </c>
      <c r="H144" s="47">
        <v>127940</v>
      </c>
      <c r="I144" s="48">
        <f t="shared" si="133"/>
        <v>297382</v>
      </c>
      <c r="J144" s="47">
        <v>131896</v>
      </c>
      <c r="K144" s="47">
        <v>126033</v>
      </c>
      <c r="L144" s="47">
        <v>130245</v>
      </c>
      <c r="M144" s="48">
        <f t="shared" si="134"/>
        <v>388174</v>
      </c>
      <c r="N144" s="47">
        <v>137818</v>
      </c>
      <c r="O144" s="47">
        <v>86282</v>
      </c>
      <c r="P144" s="47">
        <v>116381</v>
      </c>
      <c r="Q144" s="48">
        <f t="shared" si="135"/>
        <v>340481</v>
      </c>
      <c r="R144" s="48">
        <f t="shared" si="127"/>
        <v>1519837</v>
      </c>
      <c r="S144" s="68"/>
    </row>
    <row r="145" spans="1:21" x14ac:dyDescent="0.2">
      <c r="A145" s="1">
        <v>2021</v>
      </c>
      <c r="B145" s="68">
        <v>114358</v>
      </c>
      <c r="C145" s="68">
        <v>120496</v>
      </c>
      <c r="D145" s="68">
        <v>185363</v>
      </c>
      <c r="E145" s="69">
        <f t="shared" ref="E145:E146" si="136">SUM(B145:D145)</f>
        <v>420217</v>
      </c>
      <c r="F145" s="47">
        <v>201349</v>
      </c>
      <c r="G145" s="47">
        <v>236739</v>
      </c>
      <c r="H145" s="47">
        <v>278568</v>
      </c>
      <c r="I145" s="48">
        <f t="shared" ref="I145:I146" si="137">SUM(F145:H145)</f>
        <v>716656</v>
      </c>
      <c r="J145" s="47">
        <v>320101</v>
      </c>
      <c r="K145" s="47">
        <v>300141</v>
      </c>
      <c r="L145" s="47">
        <v>285526</v>
      </c>
      <c r="M145" s="48">
        <f t="shared" ref="M145:M146" si="138">SUM(J145:L145)</f>
        <v>905768</v>
      </c>
      <c r="N145" s="47">
        <v>371464</v>
      </c>
      <c r="O145" s="47">
        <v>218063</v>
      </c>
      <c r="P145" s="47">
        <v>209754.5</v>
      </c>
      <c r="Q145" s="48">
        <f t="shared" ref="Q145:Q146" si="139">SUM(N145:P145)</f>
        <v>799281.5</v>
      </c>
      <c r="R145" s="48">
        <f t="shared" ref="R145:R146" si="140">SUM(E145+I145+M145+Q145)</f>
        <v>2841922.5</v>
      </c>
      <c r="S145" s="68"/>
    </row>
    <row r="146" spans="1:21" x14ac:dyDescent="0.2">
      <c r="A146" s="46">
        <v>2022</v>
      </c>
      <c r="B146" s="47">
        <v>195797</v>
      </c>
      <c r="C146" s="47">
        <v>210658.96</v>
      </c>
      <c r="D146" s="47">
        <v>297692</v>
      </c>
      <c r="E146" s="48">
        <f t="shared" si="136"/>
        <v>704147.96</v>
      </c>
      <c r="F146" s="47">
        <v>294003.56</v>
      </c>
      <c r="G146" s="47">
        <v>343011</v>
      </c>
      <c r="H146" s="47">
        <v>319459</v>
      </c>
      <c r="I146" s="48">
        <f t="shared" si="137"/>
        <v>956473.56</v>
      </c>
      <c r="J146" s="47">
        <v>306249</v>
      </c>
      <c r="K146" s="47">
        <v>299583.71999999997</v>
      </c>
      <c r="L146" s="47">
        <v>312570</v>
      </c>
      <c r="M146" s="48">
        <f t="shared" si="138"/>
        <v>918402.72</v>
      </c>
      <c r="N146" s="47">
        <v>360169</v>
      </c>
      <c r="O146" s="132">
        <v>225498</v>
      </c>
      <c r="P146" s="132">
        <v>215424</v>
      </c>
      <c r="Q146" s="133">
        <f t="shared" si="139"/>
        <v>801091</v>
      </c>
      <c r="R146" s="133">
        <f t="shared" si="140"/>
        <v>3380115.24</v>
      </c>
      <c r="S146" s="68"/>
    </row>
    <row r="147" spans="1:21" x14ac:dyDescent="0.2">
      <c r="A147" s="40">
        <v>2023</v>
      </c>
      <c r="B147" s="139">
        <v>199698</v>
      </c>
      <c r="C147" s="109">
        <v>206000</v>
      </c>
      <c r="D147" s="109">
        <v>299362</v>
      </c>
      <c r="E147" s="110">
        <f t="shared" ref="E147" si="141">SUM(B147:D147)</f>
        <v>705060</v>
      </c>
      <c r="F147" s="109">
        <v>295963</v>
      </c>
      <c r="G147" s="109">
        <v>346122</v>
      </c>
      <c r="H147" s="109">
        <v>341118</v>
      </c>
      <c r="I147" s="110">
        <f t="shared" ref="I147" si="142">SUM(F147:H147)</f>
        <v>983203</v>
      </c>
      <c r="J147" s="109">
        <v>325250</v>
      </c>
      <c r="K147" s="109">
        <v>302981</v>
      </c>
      <c r="L147" s="109">
        <v>310275</v>
      </c>
      <c r="M147" s="110">
        <f t="shared" ref="M147" si="143">SUM(J147:L147)</f>
        <v>938506</v>
      </c>
      <c r="N147" s="109">
        <v>370000</v>
      </c>
      <c r="O147" s="109">
        <v>225905</v>
      </c>
      <c r="P147" s="109">
        <v>207030</v>
      </c>
      <c r="Q147" s="110">
        <f t="shared" ref="Q147" si="144">SUM(N147:P147)</f>
        <v>802935</v>
      </c>
      <c r="R147" s="110">
        <f t="shared" ref="R147" si="145">SUM(E147+I147+M147+Q147)</f>
        <v>3429704</v>
      </c>
      <c r="S147" s="68"/>
    </row>
    <row r="148" spans="1:21" x14ac:dyDescent="0.2">
      <c r="B148" s="68"/>
      <c r="C148" s="68"/>
      <c r="D148" s="68"/>
      <c r="E148" s="69"/>
      <c r="F148" s="68"/>
      <c r="G148" s="68"/>
      <c r="H148" s="68"/>
      <c r="I148" s="69"/>
      <c r="J148" s="68"/>
      <c r="K148" s="68"/>
      <c r="L148" s="68"/>
      <c r="M148" s="69"/>
      <c r="N148" s="68"/>
      <c r="O148" s="68"/>
      <c r="P148" s="68"/>
      <c r="Q148" s="69"/>
      <c r="R148" s="69"/>
      <c r="S148" s="68"/>
    </row>
    <row r="149" spans="1:21" x14ac:dyDescent="0.2">
      <c r="A149" s="59" t="s">
        <v>3</v>
      </c>
      <c r="B149" s="68"/>
      <c r="C149" s="68"/>
      <c r="D149" s="15"/>
      <c r="E149" s="16"/>
      <c r="F149" s="15"/>
      <c r="G149" s="15"/>
      <c r="H149" s="15"/>
      <c r="I149" s="16"/>
      <c r="J149" s="15"/>
      <c r="K149" s="15"/>
      <c r="L149" s="15"/>
      <c r="M149" s="16"/>
      <c r="N149" s="15"/>
      <c r="O149" s="15"/>
      <c r="P149" s="15"/>
      <c r="Q149" s="16"/>
      <c r="R149" s="16"/>
      <c r="S149" s="15"/>
    </row>
    <row r="150" spans="1:21" x14ac:dyDescent="0.2">
      <c r="A150" s="1">
        <v>2002</v>
      </c>
      <c r="B150" s="68">
        <v>2513.21</v>
      </c>
      <c r="C150" s="68">
        <v>9824</v>
      </c>
      <c r="D150" s="15">
        <v>42529</v>
      </c>
      <c r="E150" s="16">
        <f t="shared" ref="E150:E156" si="146">SUM(B150:D150)</f>
        <v>54866.21</v>
      </c>
      <c r="F150" s="15">
        <v>27529</v>
      </c>
      <c r="G150" s="15">
        <v>50050</v>
      </c>
      <c r="H150" s="15">
        <v>56839</v>
      </c>
      <c r="I150" s="16">
        <f t="shared" ref="I150:I159" si="147">SUM(F150:H150)</f>
        <v>134418</v>
      </c>
      <c r="J150" s="15">
        <v>34997</v>
      </c>
      <c r="K150" s="15">
        <v>34782</v>
      </c>
      <c r="L150" s="15">
        <v>45325</v>
      </c>
      <c r="M150" s="16">
        <f t="shared" ref="M150:M156" si="148">SUM(J150:L150)</f>
        <v>115104</v>
      </c>
      <c r="N150" s="15">
        <v>64456</v>
      </c>
      <c r="O150" s="15">
        <v>19102</v>
      </c>
      <c r="P150" s="15">
        <v>8020</v>
      </c>
      <c r="Q150" s="16">
        <f t="shared" ref="Q150:Q158" si="149">SUM(N150:P150)</f>
        <v>91578</v>
      </c>
      <c r="R150" s="16">
        <f t="shared" ref="R150:R158" si="150">SUM(E150+I150+M150+Q150)</f>
        <v>395966.20999999996</v>
      </c>
      <c r="S150" s="15"/>
    </row>
    <row r="151" spans="1:21" x14ac:dyDescent="0.2">
      <c r="A151" s="1">
        <v>2003</v>
      </c>
      <c r="B151" s="68">
        <v>-5531</v>
      </c>
      <c r="C151" s="93">
        <v>19775</v>
      </c>
      <c r="D151" s="30">
        <v>51231</v>
      </c>
      <c r="E151" s="16">
        <f t="shared" si="146"/>
        <v>65475</v>
      </c>
      <c r="F151" s="30">
        <v>27081</v>
      </c>
      <c r="G151" s="30">
        <v>47291</v>
      </c>
      <c r="H151" s="30">
        <v>55433</v>
      </c>
      <c r="I151" s="16">
        <f t="shared" si="147"/>
        <v>129805</v>
      </c>
      <c r="J151" s="30">
        <v>62383</v>
      </c>
      <c r="K151" s="30">
        <v>46318</v>
      </c>
      <c r="L151" s="30">
        <v>10461</v>
      </c>
      <c r="M151" s="16">
        <f t="shared" si="148"/>
        <v>119162</v>
      </c>
      <c r="N151" s="30">
        <v>86349</v>
      </c>
      <c r="O151" s="30">
        <v>34348</v>
      </c>
      <c r="P151" s="30">
        <v>12280</v>
      </c>
      <c r="Q151" s="16">
        <f t="shared" si="149"/>
        <v>132977</v>
      </c>
      <c r="R151" s="16">
        <f t="shared" si="150"/>
        <v>447419</v>
      </c>
      <c r="S151" s="15"/>
    </row>
    <row r="152" spans="1:21" x14ac:dyDescent="0.2">
      <c r="A152" s="1">
        <v>2004</v>
      </c>
      <c r="B152" s="68">
        <v>7075</v>
      </c>
      <c r="C152" s="68">
        <v>33792</v>
      </c>
      <c r="D152" s="15">
        <v>56180</v>
      </c>
      <c r="E152" s="16">
        <f t="shared" si="146"/>
        <v>97047</v>
      </c>
      <c r="F152" s="15">
        <v>45238</v>
      </c>
      <c r="G152" s="15">
        <v>60561</v>
      </c>
      <c r="H152" s="15">
        <v>56401</v>
      </c>
      <c r="I152" s="16">
        <f t="shared" si="147"/>
        <v>162200</v>
      </c>
      <c r="J152" s="30">
        <v>51023</v>
      </c>
      <c r="K152" s="15">
        <v>42896</v>
      </c>
      <c r="L152" s="15">
        <v>54529</v>
      </c>
      <c r="M152" s="16">
        <f t="shared" si="148"/>
        <v>148448</v>
      </c>
      <c r="N152" s="30">
        <v>44494</v>
      </c>
      <c r="O152" s="15">
        <v>34876.660000000003</v>
      </c>
      <c r="P152" s="15">
        <v>17717</v>
      </c>
      <c r="Q152" s="16">
        <f t="shared" si="149"/>
        <v>97087.66</v>
      </c>
      <c r="R152" s="16">
        <f t="shared" si="150"/>
        <v>504782.66000000003</v>
      </c>
      <c r="S152" s="31"/>
    </row>
    <row r="153" spans="1:21" x14ac:dyDescent="0.2">
      <c r="A153" s="1">
        <v>2005</v>
      </c>
      <c r="B153" s="68">
        <v>-6616</v>
      </c>
      <c r="C153" s="68">
        <v>53753</v>
      </c>
      <c r="D153" s="15">
        <v>72130</v>
      </c>
      <c r="E153" s="16">
        <f t="shared" si="146"/>
        <v>119267</v>
      </c>
      <c r="F153" s="15">
        <v>57419</v>
      </c>
      <c r="G153" s="15">
        <v>63315</v>
      </c>
      <c r="H153" s="15">
        <v>87979</v>
      </c>
      <c r="I153" s="16">
        <f t="shared" si="147"/>
        <v>208713</v>
      </c>
      <c r="J153" s="30">
        <v>66626</v>
      </c>
      <c r="K153" s="15">
        <v>37432</v>
      </c>
      <c r="L153" s="15">
        <v>48463</v>
      </c>
      <c r="M153" s="16">
        <f t="shared" si="148"/>
        <v>152521</v>
      </c>
      <c r="N153" s="30">
        <v>66548</v>
      </c>
      <c r="O153" s="15">
        <v>12663</v>
      </c>
      <c r="P153" s="15">
        <v>-36992</v>
      </c>
      <c r="Q153" s="16">
        <f t="shared" si="149"/>
        <v>42219</v>
      </c>
      <c r="R153" s="16">
        <f t="shared" si="150"/>
        <v>522720</v>
      </c>
      <c r="S153" s="31"/>
    </row>
    <row r="154" spans="1:21" x14ac:dyDescent="0.2">
      <c r="A154" s="1">
        <v>2006</v>
      </c>
      <c r="B154" s="68">
        <v>1634</v>
      </c>
      <c r="C154" s="68">
        <v>24422</v>
      </c>
      <c r="D154" s="15">
        <v>59520</v>
      </c>
      <c r="E154" s="16">
        <f t="shared" si="146"/>
        <v>85576</v>
      </c>
      <c r="F154" s="15">
        <v>47423</v>
      </c>
      <c r="G154" s="15">
        <v>39572</v>
      </c>
      <c r="H154" s="15">
        <v>29534</v>
      </c>
      <c r="I154" s="16">
        <f t="shared" si="147"/>
        <v>116529</v>
      </c>
      <c r="J154" s="30">
        <v>19463</v>
      </c>
      <c r="K154" s="15">
        <v>52668</v>
      </c>
      <c r="L154" s="15">
        <v>34138</v>
      </c>
      <c r="M154" s="16">
        <f t="shared" si="148"/>
        <v>106269</v>
      </c>
      <c r="N154" s="30">
        <v>81676</v>
      </c>
      <c r="O154" s="15">
        <v>14283</v>
      </c>
      <c r="P154" s="15">
        <v>16695</v>
      </c>
      <c r="Q154" s="16">
        <f t="shared" si="149"/>
        <v>112654</v>
      </c>
      <c r="R154" s="16">
        <f t="shared" si="150"/>
        <v>421028</v>
      </c>
      <c r="S154" s="31"/>
      <c r="U154" s="20"/>
    </row>
    <row r="155" spans="1:21" x14ac:dyDescent="0.2">
      <c r="A155" s="1">
        <v>2007</v>
      </c>
      <c r="B155" s="68">
        <v>-48911</v>
      </c>
      <c r="C155" s="68">
        <v>28384</v>
      </c>
      <c r="D155" s="15">
        <v>60596</v>
      </c>
      <c r="E155" s="16">
        <f>SUM(B155:D155)</f>
        <v>40069</v>
      </c>
      <c r="F155" s="15">
        <v>44712</v>
      </c>
      <c r="G155" s="15">
        <v>40207</v>
      </c>
      <c r="H155" s="15">
        <v>49210</v>
      </c>
      <c r="I155" s="16">
        <f t="shared" si="147"/>
        <v>134129</v>
      </c>
      <c r="J155" s="30">
        <v>59092</v>
      </c>
      <c r="K155" s="15">
        <v>48841</v>
      </c>
      <c r="L155" s="15">
        <v>59214</v>
      </c>
      <c r="M155" s="16">
        <f>SUM(J155:L155)</f>
        <v>167147</v>
      </c>
      <c r="N155" s="30">
        <v>108604</v>
      </c>
      <c r="O155" s="15">
        <v>46988</v>
      </c>
      <c r="P155" s="15">
        <v>3321</v>
      </c>
      <c r="Q155" s="16">
        <f t="shared" si="149"/>
        <v>158913</v>
      </c>
      <c r="R155" s="16">
        <f t="shared" si="150"/>
        <v>500258</v>
      </c>
      <c r="S155" s="31"/>
      <c r="U155" s="20"/>
    </row>
    <row r="156" spans="1:21" x14ac:dyDescent="0.2">
      <c r="A156" s="1">
        <v>2008</v>
      </c>
      <c r="B156" s="68">
        <v>-29253.53</v>
      </c>
      <c r="C156" s="68">
        <v>62374.91</v>
      </c>
      <c r="D156" s="15">
        <v>74303.17</v>
      </c>
      <c r="E156" s="16">
        <f t="shared" si="146"/>
        <v>107424.55</v>
      </c>
      <c r="F156" s="15">
        <v>67030.340000000026</v>
      </c>
      <c r="G156" s="15">
        <v>69493.930000000008</v>
      </c>
      <c r="H156" s="15">
        <v>79530.640000000014</v>
      </c>
      <c r="I156" s="16">
        <f t="shared" si="147"/>
        <v>216054.91000000003</v>
      </c>
      <c r="J156" s="15">
        <v>59896.459999999963</v>
      </c>
      <c r="K156" s="15">
        <v>71515.490000000005</v>
      </c>
      <c r="L156" s="15">
        <v>57564.800000000003</v>
      </c>
      <c r="M156" s="16">
        <f t="shared" si="148"/>
        <v>188976.74999999994</v>
      </c>
      <c r="N156" s="15">
        <v>86523.429999999964</v>
      </c>
      <c r="O156" s="15">
        <v>22301.109999999971</v>
      </c>
      <c r="P156" s="15">
        <v>37314.409999999989</v>
      </c>
      <c r="Q156" s="16">
        <f t="shared" si="149"/>
        <v>146138.94999999992</v>
      </c>
      <c r="R156" s="16">
        <f>SUM(E156+I156+M156+Q156)</f>
        <v>658595.15999999992</v>
      </c>
      <c r="S156" s="31"/>
      <c r="U156" s="20"/>
    </row>
    <row r="157" spans="1:21" x14ac:dyDescent="0.2">
      <c r="A157" s="1">
        <v>2009</v>
      </c>
      <c r="B157" s="68">
        <v>46073.819999999963</v>
      </c>
      <c r="C157" s="68">
        <v>38867</v>
      </c>
      <c r="D157" s="15">
        <v>64308.19</v>
      </c>
      <c r="E157" s="16">
        <f t="shared" ref="E157:E163" si="151">SUM(B157:D157)</f>
        <v>149249.00999999995</v>
      </c>
      <c r="F157" s="15">
        <v>55518.94</v>
      </c>
      <c r="G157" s="15">
        <v>54302.77</v>
      </c>
      <c r="H157" s="15">
        <v>79431.67</v>
      </c>
      <c r="I157" s="16">
        <f t="shared" si="147"/>
        <v>189253.38</v>
      </c>
      <c r="J157" s="15">
        <v>58894.18</v>
      </c>
      <c r="K157" s="15">
        <v>74075.520000000004</v>
      </c>
      <c r="L157" s="15">
        <v>52066</v>
      </c>
      <c r="M157" s="16">
        <f t="shared" ref="M157:M163" si="152">SUM(J157:L157)</f>
        <v>185035.7</v>
      </c>
      <c r="N157" s="15">
        <v>98131.11</v>
      </c>
      <c r="O157" s="15">
        <v>25756.44</v>
      </c>
      <c r="P157" s="15">
        <v>41357</v>
      </c>
      <c r="Q157" s="16">
        <f t="shared" si="149"/>
        <v>165244.54999999999</v>
      </c>
      <c r="R157" s="16">
        <f>SUM(E157+I157+M157+Q157)</f>
        <v>688782.6399999999</v>
      </c>
      <c r="S157" s="31"/>
    </row>
    <row r="158" spans="1:21" x14ac:dyDescent="0.2">
      <c r="A158" s="1">
        <v>2010</v>
      </c>
      <c r="B158" s="68">
        <v>-14494</v>
      </c>
      <c r="C158" s="68">
        <v>21685</v>
      </c>
      <c r="D158" s="15">
        <v>48335</v>
      </c>
      <c r="E158" s="16">
        <f t="shared" si="151"/>
        <v>55526</v>
      </c>
      <c r="F158" s="15">
        <v>56767</v>
      </c>
      <c r="G158" s="15">
        <v>63993</v>
      </c>
      <c r="H158" s="15">
        <v>72051</v>
      </c>
      <c r="I158" s="16">
        <f>SUM(F158:H158)</f>
        <v>192811</v>
      </c>
      <c r="J158" s="15">
        <v>67208</v>
      </c>
      <c r="K158" s="15">
        <v>58656</v>
      </c>
      <c r="L158" s="15">
        <v>65762</v>
      </c>
      <c r="M158" s="16">
        <f t="shared" si="152"/>
        <v>191626</v>
      </c>
      <c r="N158" s="15">
        <v>86484</v>
      </c>
      <c r="O158" s="15">
        <v>25120</v>
      </c>
      <c r="P158" s="15">
        <v>24020</v>
      </c>
      <c r="Q158" s="16">
        <f t="shared" si="149"/>
        <v>135624</v>
      </c>
      <c r="R158" s="16">
        <f t="shared" si="150"/>
        <v>575587</v>
      </c>
      <c r="S158" s="32"/>
    </row>
    <row r="159" spans="1:21" x14ac:dyDescent="0.2">
      <c r="A159" s="1">
        <v>2011</v>
      </c>
      <c r="B159" s="68">
        <v>5763</v>
      </c>
      <c r="C159" s="68">
        <v>23120</v>
      </c>
      <c r="D159" s="15">
        <v>36904</v>
      </c>
      <c r="E159" s="16">
        <f t="shared" si="151"/>
        <v>65787</v>
      </c>
      <c r="F159" s="15">
        <v>52251</v>
      </c>
      <c r="G159" s="15">
        <v>62234</v>
      </c>
      <c r="H159" s="15">
        <v>60366</v>
      </c>
      <c r="I159" s="16">
        <f t="shared" si="147"/>
        <v>174851</v>
      </c>
      <c r="J159" s="15">
        <v>68298</v>
      </c>
      <c r="K159" s="15">
        <v>66061</v>
      </c>
      <c r="L159" s="15">
        <v>58287</v>
      </c>
      <c r="M159" s="16">
        <f t="shared" si="152"/>
        <v>192646</v>
      </c>
      <c r="N159" s="15">
        <v>85862</v>
      </c>
      <c r="O159" s="15">
        <v>54736</v>
      </c>
      <c r="P159" s="15">
        <v>36110</v>
      </c>
      <c r="Q159" s="16">
        <f>SUM(N159:P159)</f>
        <v>176708</v>
      </c>
      <c r="R159" s="16">
        <f>SUM(E159+I159+M159+Q159)</f>
        <v>609992</v>
      </c>
      <c r="S159" s="32"/>
    </row>
    <row r="160" spans="1:21" x14ac:dyDescent="0.2">
      <c r="A160" s="1">
        <v>2012</v>
      </c>
      <c r="B160" s="68">
        <v>7009</v>
      </c>
      <c r="C160" s="68">
        <v>23853</v>
      </c>
      <c r="D160" s="15">
        <v>67928</v>
      </c>
      <c r="E160" s="16">
        <f t="shared" si="151"/>
        <v>98790</v>
      </c>
      <c r="F160" s="15">
        <v>9944</v>
      </c>
      <c r="G160" s="15">
        <v>60633</v>
      </c>
      <c r="H160" s="15">
        <v>68489</v>
      </c>
      <c r="I160" s="16">
        <f t="shared" ref="I160:I168" si="153">SUM(F160:H160)</f>
        <v>139066</v>
      </c>
      <c r="J160" s="15">
        <v>31649</v>
      </c>
      <c r="K160" s="15">
        <v>63214</v>
      </c>
      <c r="L160" s="15">
        <v>50099</v>
      </c>
      <c r="M160" s="16">
        <f t="shared" si="152"/>
        <v>144962</v>
      </c>
      <c r="N160" s="15">
        <v>79388</v>
      </c>
      <c r="O160" s="15">
        <v>22277</v>
      </c>
      <c r="P160" s="15">
        <v>33637</v>
      </c>
      <c r="Q160" s="16">
        <f>SUM(N160:P160)</f>
        <v>135302</v>
      </c>
      <c r="R160" s="16">
        <f>SUM(E160+I160+M160+Q160)</f>
        <v>518120</v>
      </c>
      <c r="S160" s="32"/>
    </row>
    <row r="161" spans="1:21" x14ac:dyDescent="0.2">
      <c r="A161" s="1">
        <v>2013</v>
      </c>
      <c r="B161" s="68">
        <v>33803</v>
      </c>
      <c r="C161" s="68">
        <v>32049</v>
      </c>
      <c r="D161" s="15">
        <v>55251</v>
      </c>
      <c r="E161" s="16">
        <f t="shared" si="151"/>
        <v>121103</v>
      </c>
      <c r="F161" s="15">
        <v>77104</v>
      </c>
      <c r="G161" s="15">
        <v>65295</v>
      </c>
      <c r="H161" s="15">
        <v>70667</v>
      </c>
      <c r="I161" s="16">
        <f t="shared" si="153"/>
        <v>213066</v>
      </c>
      <c r="J161" s="15">
        <v>61891</v>
      </c>
      <c r="K161" s="15">
        <v>52204</v>
      </c>
      <c r="L161" s="15">
        <v>52649</v>
      </c>
      <c r="M161" s="16">
        <f t="shared" si="152"/>
        <v>166744</v>
      </c>
      <c r="N161" s="15">
        <v>89176</v>
      </c>
      <c r="O161" s="15">
        <v>47415</v>
      </c>
      <c r="P161" s="15">
        <v>46406</v>
      </c>
      <c r="Q161" s="16">
        <f t="shared" ref="Q161" si="154">SUM(N161:P161)</f>
        <v>182997</v>
      </c>
      <c r="R161" s="16">
        <f t="shared" ref="R161" si="155">SUM(E161+I161+M161+Q161)</f>
        <v>683910</v>
      </c>
      <c r="S161" s="32"/>
    </row>
    <row r="162" spans="1:21" x14ac:dyDescent="0.2">
      <c r="A162" s="1">
        <v>2014</v>
      </c>
      <c r="B162" s="68">
        <v>27538</v>
      </c>
      <c r="C162" s="68">
        <f>3250+21467</f>
        <v>24717</v>
      </c>
      <c r="D162" s="15">
        <v>53857</v>
      </c>
      <c r="E162" s="16">
        <f t="shared" si="151"/>
        <v>106112</v>
      </c>
      <c r="F162" s="15">
        <v>48460</v>
      </c>
      <c r="G162" s="15">
        <v>72686</v>
      </c>
      <c r="H162" s="15">
        <v>72023</v>
      </c>
      <c r="I162" s="16">
        <f t="shared" si="153"/>
        <v>193169</v>
      </c>
      <c r="J162" s="15">
        <v>72354</v>
      </c>
      <c r="K162" s="15">
        <v>70765</v>
      </c>
      <c r="L162" s="15">
        <v>62208</v>
      </c>
      <c r="M162" s="16">
        <f t="shared" si="152"/>
        <v>205327</v>
      </c>
      <c r="N162" s="15">
        <v>81907</v>
      </c>
      <c r="O162" s="15">
        <v>19050</v>
      </c>
      <c r="P162" s="15">
        <v>29967</v>
      </c>
      <c r="Q162" s="16">
        <f>SUM(N162:P162)</f>
        <v>130924</v>
      </c>
      <c r="R162" s="16">
        <f t="shared" ref="R162:R168" si="156">SUM(E162+I162+M162+Q162)</f>
        <v>635532</v>
      </c>
      <c r="S162" s="32"/>
    </row>
    <row r="163" spans="1:21" x14ac:dyDescent="0.2">
      <c r="A163" s="1">
        <v>2015</v>
      </c>
      <c r="B163" s="68">
        <v>3705</v>
      </c>
      <c r="C163" s="68">
        <v>31922</v>
      </c>
      <c r="D163" s="15">
        <v>65645</v>
      </c>
      <c r="E163" s="16">
        <f t="shared" si="151"/>
        <v>101272</v>
      </c>
      <c r="F163" s="15">
        <v>36915</v>
      </c>
      <c r="G163" s="15">
        <v>50454</v>
      </c>
      <c r="H163" s="15">
        <v>77549</v>
      </c>
      <c r="I163" s="16">
        <f t="shared" si="153"/>
        <v>164918</v>
      </c>
      <c r="J163" s="15">
        <v>83211</v>
      </c>
      <c r="K163" s="15">
        <v>62288</v>
      </c>
      <c r="L163" s="15">
        <v>49259</v>
      </c>
      <c r="M163" s="16">
        <f t="shared" si="152"/>
        <v>194758</v>
      </c>
      <c r="N163" s="15">
        <v>94463</v>
      </c>
      <c r="O163" s="15">
        <v>25731</v>
      </c>
      <c r="P163" s="15">
        <v>28778</v>
      </c>
      <c r="Q163" s="16">
        <f t="shared" ref="Q163" si="157">SUM(N163:P163)</f>
        <v>148972</v>
      </c>
      <c r="R163" s="16">
        <f t="shared" si="156"/>
        <v>609920</v>
      </c>
      <c r="S163" s="32"/>
    </row>
    <row r="164" spans="1:21" x14ac:dyDescent="0.2">
      <c r="A164" s="1">
        <v>2016</v>
      </c>
      <c r="B164" s="68">
        <v>21800</v>
      </c>
      <c r="C164" s="68">
        <v>16839</v>
      </c>
      <c r="D164" s="15">
        <v>52157</v>
      </c>
      <c r="E164" s="16">
        <f t="shared" ref="E164" si="158">SUM(B164:D164)</f>
        <v>90796</v>
      </c>
      <c r="F164" s="15">
        <v>56872</v>
      </c>
      <c r="G164" s="15">
        <v>66429</v>
      </c>
      <c r="H164" s="15">
        <v>64152</v>
      </c>
      <c r="I164" s="16">
        <f t="shared" si="153"/>
        <v>187453</v>
      </c>
      <c r="J164" s="15">
        <v>68129</v>
      </c>
      <c r="K164" s="15">
        <v>33378</v>
      </c>
      <c r="L164" s="15">
        <v>40607</v>
      </c>
      <c r="M164" s="16">
        <f t="shared" ref="M164" si="159">SUM(J164:L164)</f>
        <v>142114</v>
      </c>
      <c r="N164" s="15">
        <v>72572</v>
      </c>
      <c r="O164" s="15">
        <v>8265</v>
      </c>
      <c r="P164" s="15">
        <v>8116</v>
      </c>
      <c r="Q164" s="16">
        <f t="shared" ref="Q164" si="160">SUM(N164:P164)</f>
        <v>88953</v>
      </c>
      <c r="R164" s="16">
        <f t="shared" si="156"/>
        <v>509316</v>
      </c>
      <c r="S164" s="32"/>
    </row>
    <row r="165" spans="1:21" x14ac:dyDescent="0.2">
      <c r="A165" s="1">
        <v>2017</v>
      </c>
      <c r="B165" s="68">
        <v>4052</v>
      </c>
      <c r="C165" s="68">
        <v>17580</v>
      </c>
      <c r="D165" s="15">
        <v>50717</v>
      </c>
      <c r="E165" s="16">
        <f t="shared" ref="E165:E168" si="161">SUM(B165:D165)</f>
        <v>72349</v>
      </c>
      <c r="F165" s="15">
        <v>51261</v>
      </c>
      <c r="G165" s="15">
        <v>42438</v>
      </c>
      <c r="H165" s="15">
        <v>59125</v>
      </c>
      <c r="I165" s="16">
        <f t="shared" si="153"/>
        <v>152824</v>
      </c>
      <c r="J165" s="15">
        <v>43330</v>
      </c>
      <c r="K165" s="15">
        <v>36623</v>
      </c>
      <c r="L165" s="15">
        <v>43136</v>
      </c>
      <c r="M165" s="16">
        <f t="shared" ref="M165:M168" si="162">SUM(J165:L165)</f>
        <v>123089</v>
      </c>
      <c r="N165" s="15">
        <v>80583</v>
      </c>
      <c r="O165" s="15">
        <v>4773</v>
      </c>
      <c r="P165" s="15">
        <v>-490</v>
      </c>
      <c r="Q165" s="16">
        <f t="shared" ref="Q165:Q168" si="163">SUM(N165:P165)</f>
        <v>84866</v>
      </c>
      <c r="R165" s="16">
        <f t="shared" si="156"/>
        <v>433128</v>
      </c>
      <c r="S165" s="32"/>
    </row>
    <row r="166" spans="1:21" x14ac:dyDescent="0.2">
      <c r="A166" s="1">
        <v>2018</v>
      </c>
      <c r="B166" s="68">
        <v>-6771</v>
      </c>
      <c r="C166" s="68">
        <v>17175.27</v>
      </c>
      <c r="D166" s="15">
        <v>59657.8</v>
      </c>
      <c r="E166" s="16">
        <f t="shared" si="161"/>
        <v>70062.070000000007</v>
      </c>
      <c r="F166" s="15">
        <v>48684.09</v>
      </c>
      <c r="G166" s="15">
        <v>44858.5</v>
      </c>
      <c r="H166" s="15">
        <v>66873.31</v>
      </c>
      <c r="I166" s="16">
        <f t="shared" si="153"/>
        <v>160415.9</v>
      </c>
      <c r="J166" s="15">
        <v>61481.760000000002</v>
      </c>
      <c r="K166" s="15">
        <v>63428.19</v>
      </c>
      <c r="L166" s="15">
        <v>-319.97000000000003</v>
      </c>
      <c r="M166" s="16">
        <f t="shared" si="162"/>
        <v>124589.98000000001</v>
      </c>
      <c r="N166" s="15">
        <v>132110.89000000001</v>
      </c>
      <c r="O166" s="15">
        <v>24052</v>
      </c>
      <c r="P166" s="15">
        <v>-24660.14</v>
      </c>
      <c r="Q166" s="16">
        <f t="shared" si="163"/>
        <v>131502.75</v>
      </c>
      <c r="R166" s="16">
        <f t="shared" si="156"/>
        <v>486570.7</v>
      </c>
      <c r="S166" s="32"/>
    </row>
    <row r="167" spans="1:21" x14ac:dyDescent="0.2">
      <c r="A167" s="1">
        <v>2019</v>
      </c>
      <c r="B167" s="68">
        <v>-58003.98</v>
      </c>
      <c r="C167" s="68">
        <v>26074</v>
      </c>
      <c r="D167" s="47">
        <v>68687</v>
      </c>
      <c r="E167" s="48">
        <f t="shared" si="161"/>
        <v>36757.019999999997</v>
      </c>
      <c r="F167" s="47">
        <v>55486</v>
      </c>
      <c r="G167" s="47">
        <v>80831</v>
      </c>
      <c r="H167" s="47">
        <v>98903</v>
      </c>
      <c r="I167" s="48">
        <f t="shared" si="153"/>
        <v>235220</v>
      </c>
      <c r="J167" s="47">
        <v>52572</v>
      </c>
      <c r="K167" s="47">
        <v>60511</v>
      </c>
      <c r="L167" s="73">
        <v>41695.949999999997</v>
      </c>
      <c r="M167" s="48">
        <f t="shared" si="162"/>
        <v>154778.95000000001</v>
      </c>
      <c r="N167" s="15">
        <v>74893</v>
      </c>
      <c r="O167" s="15">
        <v>40631</v>
      </c>
      <c r="P167" s="15">
        <v>1419</v>
      </c>
      <c r="Q167" s="48">
        <f t="shared" si="163"/>
        <v>116943</v>
      </c>
      <c r="R167" s="48">
        <f t="shared" si="156"/>
        <v>543698.97</v>
      </c>
      <c r="S167" s="32"/>
    </row>
    <row r="168" spans="1:21" s="90" customFormat="1" x14ac:dyDescent="0.2">
      <c r="A168" s="1">
        <v>2020</v>
      </c>
      <c r="B168" s="68">
        <v>-103062</v>
      </c>
      <c r="C168" s="68">
        <v>-3118</v>
      </c>
      <c r="D168" s="68">
        <v>-27221</v>
      </c>
      <c r="E168" s="69">
        <f t="shared" si="161"/>
        <v>-133401</v>
      </c>
      <c r="F168" s="47">
        <v>-7017</v>
      </c>
      <c r="G168" s="47">
        <v>-3922</v>
      </c>
      <c r="H168" s="47">
        <v>15772</v>
      </c>
      <c r="I168" s="48">
        <f t="shared" si="153"/>
        <v>4833</v>
      </c>
      <c r="J168" s="47">
        <v>-13272</v>
      </c>
      <c r="K168" s="47">
        <v>-1474</v>
      </c>
      <c r="L168" s="47">
        <v>11469</v>
      </c>
      <c r="M168" s="48">
        <f t="shared" si="162"/>
        <v>-3277</v>
      </c>
      <c r="N168" s="73">
        <v>-62514</v>
      </c>
      <c r="O168" s="73">
        <v>-16784</v>
      </c>
      <c r="P168" s="73">
        <v>16200</v>
      </c>
      <c r="Q168" s="48">
        <f t="shared" si="163"/>
        <v>-63098</v>
      </c>
      <c r="R168" s="48">
        <f t="shared" si="156"/>
        <v>-194943</v>
      </c>
      <c r="S168" s="91"/>
    </row>
    <row r="169" spans="1:21" s="90" customFormat="1" x14ac:dyDescent="0.2">
      <c r="A169" s="1">
        <v>2021</v>
      </c>
      <c r="B169" s="68">
        <v>19230</v>
      </c>
      <c r="C169" s="68">
        <v>-35849</v>
      </c>
      <c r="D169" s="68">
        <v>58729</v>
      </c>
      <c r="E169" s="69">
        <f t="shared" ref="E169:E170" si="164">SUM(B169:D169)</f>
        <v>42110</v>
      </c>
      <c r="F169" s="47">
        <v>232557</v>
      </c>
      <c r="G169" s="47">
        <v>-93773</v>
      </c>
      <c r="H169" s="47">
        <v>114159</v>
      </c>
      <c r="I169" s="48">
        <f t="shared" ref="I169:I170" si="165">SUM(F169:H169)</f>
        <v>252943</v>
      </c>
      <c r="J169" s="47">
        <v>110634</v>
      </c>
      <c r="K169" s="47">
        <v>119016</v>
      </c>
      <c r="L169" s="47">
        <v>116913</v>
      </c>
      <c r="M169" s="48">
        <f t="shared" ref="M169:M170" si="166">SUM(J169:L169)</f>
        <v>346563</v>
      </c>
      <c r="N169" s="73">
        <v>120694</v>
      </c>
      <c r="O169" s="73">
        <v>94897</v>
      </c>
      <c r="P169" s="73">
        <v>54274</v>
      </c>
      <c r="Q169" s="48">
        <f t="shared" ref="Q169:Q170" si="167">SUM(N169:P169)</f>
        <v>269865</v>
      </c>
      <c r="R169" s="48">
        <f t="shared" ref="R169:R170" si="168">SUM(E169+I169+M169+Q169)</f>
        <v>911481</v>
      </c>
      <c r="S169" s="91"/>
    </row>
    <row r="170" spans="1:21" s="90" customFormat="1" x14ac:dyDescent="0.2">
      <c r="A170" s="46">
        <v>2022</v>
      </c>
      <c r="B170" s="47">
        <v>-66935</v>
      </c>
      <c r="C170" s="47">
        <v>45215</v>
      </c>
      <c r="D170" s="47">
        <v>108334</v>
      </c>
      <c r="E170" s="48">
        <f t="shared" si="164"/>
        <v>86614</v>
      </c>
      <c r="F170" s="47">
        <v>78710</v>
      </c>
      <c r="G170" s="47">
        <v>144087</v>
      </c>
      <c r="H170" s="47">
        <v>113487</v>
      </c>
      <c r="I170" s="48">
        <f t="shared" si="165"/>
        <v>336284</v>
      </c>
      <c r="J170" s="47">
        <v>70823</v>
      </c>
      <c r="K170" s="47">
        <v>94408</v>
      </c>
      <c r="L170" s="47">
        <v>107684</v>
      </c>
      <c r="M170" s="48">
        <f t="shared" si="166"/>
        <v>272915</v>
      </c>
      <c r="N170" s="73">
        <v>155082</v>
      </c>
      <c r="O170" s="135">
        <v>42152</v>
      </c>
      <c r="P170" s="135">
        <v>23968</v>
      </c>
      <c r="Q170" s="133">
        <f t="shared" si="167"/>
        <v>221202</v>
      </c>
      <c r="R170" s="133">
        <f t="shared" si="168"/>
        <v>917015</v>
      </c>
      <c r="S170" s="91"/>
    </row>
    <row r="171" spans="1:21" s="90" customFormat="1" x14ac:dyDescent="0.2">
      <c r="A171" s="40">
        <v>2023</v>
      </c>
      <c r="B171" s="139">
        <v>27021</v>
      </c>
      <c r="C171" s="109">
        <v>28159</v>
      </c>
      <c r="D171" s="109">
        <v>111222</v>
      </c>
      <c r="E171" s="110">
        <f t="shared" ref="E171" si="169">SUM(B171:D171)</f>
        <v>166402</v>
      </c>
      <c r="F171" s="109">
        <v>88169</v>
      </c>
      <c r="G171" s="109">
        <v>152941</v>
      </c>
      <c r="H171" s="109">
        <v>129753</v>
      </c>
      <c r="I171" s="110">
        <f t="shared" ref="I171" si="170">SUM(F171:H171)</f>
        <v>370863</v>
      </c>
      <c r="J171" s="109">
        <v>108735</v>
      </c>
      <c r="K171" s="109">
        <v>86630</v>
      </c>
      <c r="L171" s="109">
        <v>109332</v>
      </c>
      <c r="M171" s="110">
        <f t="shared" ref="M171" si="171">SUM(J171:L171)</f>
        <v>304697</v>
      </c>
      <c r="N171" s="118">
        <v>154841</v>
      </c>
      <c r="O171" s="118">
        <v>38290</v>
      </c>
      <c r="P171" s="118">
        <v>41500</v>
      </c>
      <c r="Q171" s="110">
        <f t="shared" ref="Q171" si="172">SUM(N171:P171)</f>
        <v>234631</v>
      </c>
      <c r="R171" s="110">
        <f t="shared" ref="R171" si="173">SUM(E171+I171+M171+Q171)</f>
        <v>1076593</v>
      </c>
      <c r="S171" s="91"/>
    </row>
    <row r="172" spans="1:21" x14ac:dyDescent="0.2">
      <c r="B172" s="68"/>
      <c r="C172" s="68"/>
      <c r="D172" s="68"/>
      <c r="E172" s="69"/>
      <c r="F172" s="68"/>
      <c r="G172" s="68"/>
      <c r="H172" s="68"/>
      <c r="I172" s="69"/>
      <c r="J172" s="68"/>
      <c r="K172" s="68"/>
      <c r="L172" s="68"/>
      <c r="M172" s="69"/>
      <c r="N172" s="72"/>
      <c r="O172" s="72"/>
      <c r="P172" s="72"/>
      <c r="Q172" s="69"/>
      <c r="R172" s="69"/>
      <c r="S172" s="32"/>
    </row>
    <row r="173" spans="1:21" x14ac:dyDescent="0.2">
      <c r="A173" s="59" t="s">
        <v>27</v>
      </c>
      <c r="B173" s="68"/>
      <c r="C173" s="68"/>
      <c r="D173" s="15"/>
      <c r="E173" s="16"/>
      <c r="F173" s="15"/>
      <c r="G173" s="15"/>
      <c r="H173" s="15"/>
      <c r="I173" s="16"/>
      <c r="J173" s="15"/>
      <c r="K173" s="15"/>
      <c r="L173" s="15"/>
      <c r="M173" s="16"/>
      <c r="N173" s="15"/>
      <c r="O173" s="15"/>
      <c r="P173" s="15"/>
      <c r="Q173" s="16"/>
      <c r="R173" s="16"/>
      <c r="S173" s="33"/>
      <c r="U173" s="20"/>
    </row>
    <row r="174" spans="1:21" x14ac:dyDescent="0.2">
      <c r="A174" s="1">
        <v>2002</v>
      </c>
      <c r="B174" s="88">
        <f t="shared" ref="B174:R174" si="174">B150/B126</f>
        <v>2.6279917442153983E-2</v>
      </c>
      <c r="C174" s="88">
        <f t="shared" si="174"/>
        <v>0.11444746652755274</v>
      </c>
      <c r="D174" s="10">
        <f t="shared" si="174"/>
        <v>0.33193365853658535</v>
      </c>
      <c r="E174" s="21">
        <f t="shared" si="174"/>
        <v>0.17721881607909151</v>
      </c>
      <c r="F174" s="10">
        <f t="shared" si="174"/>
        <v>0.22024080963238529</v>
      </c>
      <c r="G174" s="10">
        <f t="shared" si="174"/>
        <v>0.33163485048270924</v>
      </c>
      <c r="H174" s="10">
        <f t="shared" si="174"/>
        <v>0.38830553980475074</v>
      </c>
      <c r="I174" s="21">
        <f t="shared" si="174"/>
        <v>0.31830657058758061</v>
      </c>
      <c r="J174" s="10">
        <f t="shared" si="174"/>
        <v>0.26019687439591976</v>
      </c>
      <c r="K174" s="10">
        <f t="shared" si="174"/>
        <v>0.24024368343256572</v>
      </c>
      <c r="L174" s="10">
        <f t="shared" si="174"/>
        <v>0.32121014549242771</v>
      </c>
      <c r="M174" s="21">
        <f t="shared" si="174"/>
        <v>0.27380485124421067</v>
      </c>
      <c r="N174" s="10">
        <f t="shared" si="174"/>
        <v>0.38835700212687757</v>
      </c>
      <c r="O174" s="10">
        <f t="shared" si="174"/>
        <v>0.16689382819598797</v>
      </c>
      <c r="P174" s="10">
        <f t="shared" si="174"/>
        <v>9.149297831319804E-2</v>
      </c>
      <c r="Q174" s="21">
        <f t="shared" si="174"/>
        <v>0.24879647037089361</v>
      </c>
      <c r="R174" s="21">
        <f t="shared" si="174"/>
        <v>0.26044277010178885</v>
      </c>
      <c r="S174" s="34"/>
    </row>
    <row r="175" spans="1:21" x14ac:dyDescent="0.2">
      <c r="A175" s="1">
        <v>2003</v>
      </c>
      <c r="B175" s="88">
        <f t="shared" ref="B175:R175" si="175">B151/B127</f>
        <v>-5.9297139671512497E-2</v>
      </c>
      <c r="C175" s="88">
        <f t="shared" si="175"/>
        <v>0.2027352600444941</v>
      </c>
      <c r="D175" s="10">
        <f t="shared" si="175"/>
        <v>0.36563798050159158</v>
      </c>
      <c r="E175" s="21">
        <f t="shared" si="175"/>
        <v>0.19785091151931974</v>
      </c>
      <c r="F175" s="10">
        <f t="shared" si="175"/>
        <v>0.2121088701781868</v>
      </c>
      <c r="G175" s="10">
        <f t="shared" si="175"/>
        <v>0.35191469095563394</v>
      </c>
      <c r="H175" s="10">
        <f t="shared" si="175"/>
        <v>0.40454661558109833</v>
      </c>
      <c r="I175" s="21">
        <f t="shared" si="175"/>
        <v>0.32525896933462295</v>
      </c>
      <c r="J175" s="10">
        <f t="shared" si="175"/>
        <v>0.40645951563406069</v>
      </c>
      <c r="K175" s="10">
        <f t="shared" si="175"/>
        <v>0.33430771784711544</v>
      </c>
      <c r="L175" s="10">
        <f t="shared" si="175"/>
        <v>9.5394856830202449E-2</v>
      </c>
      <c r="M175" s="21">
        <f t="shared" si="175"/>
        <v>0.29665312381749021</v>
      </c>
      <c r="N175" s="10">
        <f t="shared" si="175"/>
        <v>0.48226193800614353</v>
      </c>
      <c r="O175" s="10">
        <f t="shared" si="175"/>
        <v>0.28922926648534403</v>
      </c>
      <c r="P175" s="10">
        <f t="shared" si="175"/>
        <v>0.11056289840458097</v>
      </c>
      <c r="Q175" s="21">
        <f t="shared" si="175"/>
        <v>0.3252265362274534</v>
      </c>
      <c r="R175" s="21">
        <f t="shared" si="175"/>
        <v>0.29042319236441433</v>
      </c>
      <c r="S175" s="26"/>
    </row>
    <row r="176" spans="1:21" x14ac:dyDescent="0.2">
      <c r="A176" s="1">
        <v>2004</v>
      </c>
      <c r="B176" s="88">
        <f t="shared" ref="B176:R176" si="176">B152/B128</f>
        <v>7.415598436173447E-2</v>
      </c>
      <c r="C176" s="88">
        <f t="shared" si="176"/>
        <v>0.3045229662872746</v>
      </c>
      <c r="D176" s="10">
        <f t="shared" si="176"/>
        <v>0.37156576145187103</v>
      </c>
      <c r="E176" s="21">
        <f t="shared" si="176"/>
        <v>0.27140547917622188</v>
      </c>
      <c r="F176" s="10">
        <f t="shared" si="176"/>
        <v>0.30868645513476628</v>
      </c>
      <c r="G176" s="10">
        <f t="shared" si="176"/>
        <v>0.43769965742038996</v>
      </c>
      <c r="H176" s="10">
        <f t="shared" si="176"/>
        <v>0.37362047721882907</v>
      </c>
      <c r="I176" s="21">
        <f t="shared" si="176"/>
        <v>0.37212930460917248</v>
      </c>
      <c r="J176" s="10">
        <f t="shared" si="176"/>
        <v>0.35686159312336951</v>
      </c>
      <c r="K176" s="10">
        <f t="shared" si="176"/>
        <v>0.3013770985864096</v>
      </c>
      <c r="L176" s="10">
        <f t="shared" si="176"/>
        <v>0.39083142686333355</v>
      </c>
      <c r="M176" s="21">
        <f t="shared" si="176"/>
        <v>0.34942850897682048</v>
      </c>
      <c r="N176" s="10">
        <f t="shared" si="176"/>
        <v>0.25463732780403947</v>
      </c>
      <c r="O176" s="10">
        <f t="shared" si="176"/>
        <v>0.28692355584981932</v>
      </c>
      <c r="P176" s="10">
        <f t="shared" si="176"/>
        <v>0.1689042805513733</v>
      </c>
      <c r="Q176" s="21">
        <f t="shared" si="176"/>
        <v>0.2420038109352565</v>
      </c>
      <c r="R176" s="21">
        <f t="shared" si="176"/>
        <v>0.31169906165603173</v>
      </c>
      <c r="S176" s="35"/>
    </row>
    <row r="177" spans="1:19" x14ac:dyDescent="0.2">
      <c r="A177" s="1">
        <v>2005</v>
      </c>
      <c r="B177" s="88">
        <f t="shared" ref="B177:R177" si="177">B153/B129</f>
        <v>-6.1680744345621E-2</v>
      </c>
      <c r="C177" s="88">
        <f t="shared" si="177"/>
        <v>0.42804472120912901</v>
      </c>
      <c r="D177" s="10">
        <f t="shared" si="177"/>
        <v>0.45777642384778444</v>
      </c>
      <c r="E177" s="21">
        <f t="shared" si="177"/>
        <v>0.30549479260052353</v>
      </c>
      <c r="F177" s="10">
        <f t="shared" si="177"/>
        <v>0.40321765143747978</v>
      </c>
      <c r="G177" s="10">
        <f t="shared" si="177"/>
        <v>0.4533250279233611</v>
      </c>
      <c r="H177" s="10">
        <f t="shared" si="177"/>
        <v>0.52235066407803876</v>
      </c>
      <c r="I177" s="21">
        <f t="shared" si="177"/>
        <v>0.46329292628840463</v>
      </c>
      <c r="J177" s="10">
        <f t="shared" si="177"/>
        <v>0.38522381673739836</v>
      </c>
      <c r="K177" s="10">
        <f t="shared" si="177"/>
        <v>0.27392007493432269</v>
      </c>
      <c r="L177" s="10">
        <f t="shared" si="177"/>
        <v>0.36919689790197002</v>
      </c>
      <c r="M177" s="21">
        <f t="shared" si="177"/>
        <v>0.34595223567784827</v>
      </c>
      <c r="N177" s="10">
        <f t="shared" si="177"/>
        <v>0.37638142638991007</v>
      </c>
      <c r="O177" s="10">
        <f t="shared" si="177"/>
        <v>0.12414827596348983</v>
      </c>
      <c r="P177" s="10">
        <f t="shared" si="177"/>
        <v>-0.43775442582599638</v>
      </c>
      <c r="Q177" s="21">
        <f t="shared" si="177"/>
        <v>0.11620558581718793</v>
      </c>
      <c r="R177" s="21">
        <f t="shared" si="177"/>
        <v>0.31774534053131409</v>
      </c>
      <c r="S177" s="26"/>
    </row>
    <row r="178" spans="1:19" x14ac:dyDescent="0.2">
      <c r="A178" s="1">
        <v>2006</v>
      </c>
      <c r="B178" s="88">
        <f t="shared" ref="B178:R178" si="178">B154/B130</f>
        <v>1.9306889747498023E-2</v>
      </c>
      <c r="C178" s="88">
        <f t="shared" si="178"/>
        <v>0.20791227876012019</v>
      </c>
      <c r="D178" s="10">
        <f t="shared" si="178"/>
        <v>0.38064297454066393</v>
      </c>
      <c r="E178" s="21">
        <f t="shared" si="178"/>
        <v>0.23873035710798604</v>
      </c>
      <c r="F178" s="10">
        <f t="shared" si="178"/>
        <v>0.31547611128111652</v>
      </c>
      <c r="G178" s="10">
        <f t="shared" si="178"/>
        <v>0.28594138389502283</v>
      </c>
      <c r="H178" s="10">
        <f t="shared" si="178"/>
        <v>0.22317265768454778</v>
      </c>
      <c r="I178" s="21">
        <f t="shared" si="178"/>
        <v>0.27675744743510883</v>
      </c>
      <c r="J178" s="10">
        <f t="shared" si="178"/>
        <v>0.13913372936727503</v>
      </c>
      <c r="K178" s="10">
        <f t="shared" si="178"/>
        <v>0.3564235829137567</v>
      </c>
      <c r="L178" s="10">
        <f t="shared" si="178"/>
        <v>0.24666541424009017</v>
      </c>
      <c r="M178" s="21">
        <f t="shared" si="178"/>
        <v>0.24942671451673853</v>
      </c>
      <c r="N178" s="10">
        <f t="shared" si="178"/>
        <v>0.41328361003304204</v>
      </c>
      <c r="O178" s="10">
        <f t="shared" si="178"/>
        <v>0.11414346450148644</v>
      </c>
      <c r="P178" s="10">
        <f t="shared" si="178"/>
        <v>0.14734045839253723</v>
      </c>
      <c r="Q178" s="21">
        <f t="shared" si="178"/>
        <v>0.25834044231633596</v>
      </c>
      <c r="R178" s="21">
        <f t="shared" si="178"/>
        <v>0.25646870345722406</v>
      </c>
      <c r="S178" s="26"/>
    </row>
    <row r="179" spans="1:19" x14ac:dyDescent="0.2">
      <c r="A179" s="1">
        <v>2007</v>
      </c>
      <c r="B179" s="88">
        <f t="shared" ref="B179:R179" si="179">B155/B131</f>
        <v>-0.47176781511632393</v>
      </c>
      <c r="C179" s="88">
        <f t="shared" si="179"/>
        <v>0.24375037570740338</v>
      </c>
      <c r="D179" s="10">
        <f t="shared" si="179"/>
        <v>0.36853276569864679</v>
      </c>
      <c r="E179" s="21">
        <f t="shared" si="179"/>
        <v>0.10419765542923121</v>
      </c>
      <c r="F179" s="10">
        <f t="shared" si="179"/>
        <v>0.28180127942520405</v>
      </c>
      <c r="G179" s="10">
        <f t="shared" si="179"/>
        <v>0.25657764589515331</v>
      </c>
      <c r="H179" s="10">
        <f t="shared" si="179"/>
        <v>0.28758437308242996</v>
      </c>
      <c r="I179" s="21">
        <f t="shared" si="179"/>
        <v>0.27571045355971924</v>
      </c>
      <c r="J179" s="10">
        <f t="shared" si="179"/>
        <v>0.36044894473587896</v>
      </c>
      <c r="K179" s="10">
        <f t="shared" si="179"/>
        <v>0.27859314483238551</v>
      </c>
      <c r="L179" s="10">
        <f t="shared" si="179"/>
        <v>0.3660834621329212</v>
      </c>
      <c r="M179" s="21">
        <f t="shared" si="179"/>
        <v>0.3336247487539995</v>
      </c>
      <c r="N179" s="10">
        <f t="shared" si="179"/>
        <v>0.51166033789068022</v>
      </c>
      <c r="O179" s="10">
        <f t="shared" si="179"/>
        <v>0.35821396171468212</v>
      </c>
      <c r="P179" s="10">
        <f t="shared" si="179"/>
        <v>3.5128731303814338E-2</v>
      </c>
      <c r="Q179" s="21">
        <f t="shared" si="179"/>
        <v>0.36284074900278329</v>
      </c>
      <c r="R179" s="21">
        <f t="shared" si="179"/>
        <v>0.27638487186499483</v>
      </c>
      <c r="S179" s="26"/>
    </row>
    <row r="180" spans="1:19" x14ac:dyDescent="0.2">
      <c r="A180" s="1">
        <v>2008</v>
      </c>
      <c r="B180" s="88">
        <f t="shared" ref="B180:R180" si="180">B156/B132</f>
        <v>-0.23118313390234138</v>
      </c>
      <c r="C180" s="88">
        <f t="shared" si="180"/>
        <v>0.49675937212073273</v>
      </c>
      <c r="D180" s="10">
        <f t="shared" si="180"/>
        <v>0.40875338561816082</v>
      </c>
      <c r="E180" s="21">
        <f t="shared" si="180"/>
        <v>0.24758936717160279</v>
      </c>
      <c r="F180" s="10">
        <f t="shared" si="180"/>
        <v>0.33152108004400621</v>
      </c>
      <c r="G180" s="10">
        <f t="shared" si="180"/>
        <v>0.38032715918136595</v>
      </c>
      <c r="H180" s="10">
        <f t="shared" si="180"/>
        <v>0.41041766124503093</v>
      </c>
      <c r="I180" s="21">
        <f t="shared" si="180"/>
        <v>0.37335075770077847</v>
      </c>
      <c r="J180" s="10">
        <f t="shared" si="180"/>
        <v>0.32525807549767544</v>
      </c>
      <c r="K180" s="10">
        <f t="shared" si="180"/>
        <v>0.36882523662234418</v>
      </c>
      <c r="L180" s="10">
        <f t="shared" si="180"/>
        <v>0.34733758615438126</v>
      </c>
      <c r="M180" s="21">
        <f t="shared" si="180"/>
        <v>0.34752243395378674</v>
      </c>
      <c r="N180" s="10">
        <f t="shared" si="180"/>
        <v>0.42373619030818765</v>
      </c>
      <c r="O180" s="10">
        <f t="shared" si="180"/>
        <v>0.18346608596644773</v>
      </c>
      <c r="P180" s="10">
        <f t="shared" si="180"/>
        <v>0.28911147815897337</v>
      </c>
      <c r="Q180" s="21">
        <f t="shared" si="180"/>
        <v>0.3213172978124848</v>
      </c>
      <c r="R180" s="21">
        <f t="shared" si="180"/>
        <v>0.32746895080772603</v>
      </c>
      <c r="S180" s="26"/>
    </row>
    <row r="181" spans="1:19" x14ac:dyDescent="0.2">
      <c r="A181" s="1">
        <v>2009</v>
      </c>
      <c r="B181" s="88">
        <f t="shared" ref="B181:R181" si="181">B157/B133</f>
        <v>0.36280978114548745</v>
      </c>
      <c r="C181" s="88">
        <f t="shared" si="181"/>
        <v>0.29654615703891796</v>
      </c>
      <c r="D181" s="10">
        <f t="shared" si="181"/>
        <v>0.39580082343167433</v>
      </c>
      <c r="E181" s="21">
        <f t="shared" si="181"/>
        <v>0.35490404912180445</v>
      </c>
      <c r="F181" s="10">
        <f t="shared" si="181"/>
        <v>0.3329316129699248</v>
      </c>
      <c r="G181" s="10">
        <f t="shared" si="181"/>
        <v>0.32411305584941102</v>
      </c>
      <c r="H181" s="10">
        <f t="shared" si="181"/>
        <v>0.43176812750671512</v>
      </c>
      <c r="I181" s="21">
        <f t="shared" si="181"/>
        <v>0.3651645105719461</v>
      </c>
      <c r="J181" s="10">
        <f t="shared" si="181"/>
        <v>0.32731179434829505</v>
      </c>
      <c r="K181" s="10">
        <f t="shared" si="181"/>
        <v>0.39431636934028236</v>
      </c>
      <c r="L181" s="10">
        <f t="shared" si="181"/>
        <v>0.31787040868014671</v>
      </c>
      <c r="M181" s="21">
        <f t="shared" si="181"/>
        <v>0.3480814517485894</v>
      </c>
      <c r="N181" s="10">
        <f t="shared" si="181"/>
        <v>0.48750766426109965</v>
      </c>
      <c r="O181" s="10">
        <f t="shared" si="181"/>
        <v>0.21079692989452231</v>
      </c>
      <c r="P181" s="10">
        <f t="shared" si="181"/>
        <v>0.34413839294518372</v>
      </c>
      <c r="Q181" s="21">
        <f t="shared" si="181"/>
        <v>0.3724635522532545</v>
      </c>
      <c r="R181" s="21">
        <f t="shared" si="181"/>
        <v>0.35985754193246688</v>
      </c>
      <c r="S181" s="26"/>
    </row>
    <row r="182" spans="1:19" x14ac:dyDescent="0.2">
      <c r="A182" s="1">
        <v>2010</v>
      </c>
      <c r="B182" s="88">
        <f t="shared" ref="B182:R182" si="182">B158/B134</f>
        <v>-0.12456705771131452</v>
      </c>
      <c r="C182" s="88">
        <f t="shared" si="182"/>
        <v>0.18926137008300095</v>
      </c>
      <c r="D182" s="10">
        <f t="shared" si="182"/>
        <v>0.31770706665702625</v>
      </c>
      <c r="E182" s="21">
        <f t="shared" si="182"/>
        <v>0.14495038752809547</v>
      </c>
      <c r="F182" s="10">
        <f t="shared" si="182"/>
        <v>0.35241057349672839</v>
      </c>
      <c r="G182" s="10">
        <f t="shared" si="182"/>
        <v>0.36566801711970653</v>
      </c>
      <c r="H182" s="10">
        <f t="shared" si="182"/>
        <v>0.36725674993755958</v>
      </c>
      <c r="I182" s="21">
        <f t="shared" si="182"/>
        <v>0.36224148555625696</v>
      </c>
      <c r="J182" s="10">
        <f t="shared" si="182"/>
        <v>0.3642236240272268</v>
      </c>
      <c r="K182" s="10">
        <f t="shared" si="182"/>
        <v>0.32980787072179207</v>
      </c>
      <c r="L182" s="10">
        <f t="shared" si="182"/>
        <v>0.3844741703889058</v>
      </c>
      <c r="M182" s="21">
        <f t="shared" si="182"/>
        <v>0.35924239384946488</v>
      </c>
      <c r="N182" s="10">
        <f t="shared" si="182"/>
        <v>0.42813013603691014</v>
      </c>
      <c r="O182" s="10">
        <f t="shared" si="182"/>
        <v>0.19922751750775258</v>
      </c>
      <c r="P182" s="10">
        <f t="shared" si="182"/>
        <v>0.19506641150485776</v>
      </c>
      <c r="Q182" s="21">
        <f t="shared" si="182"/>
        <v>0.30056608785060257</v>
      </c>
      <c r="R182" s="21">
        <f t="shared" si="182"/>
        <v>0.30294267083101195</v>
      </c>
      <c r="S182" s="26"/>
    </row>
    <row r="183" spans="1:19" x14ac:dyDescent="0.2">
      <c r="A183" s="1">
        <v>2011</v>
      </c>
      <c r="B183" s="88">
        <f t="shared" ref="B183:B195" si="183">B159/B135</f>
        <v>4.7659609659278859E-2</v>
      </c>
      <c r="C183" s="88">
        <f t="shared" ref="C183:R183" si="184">C159/C135</f>
        <v>0.19447855857068352</v>
      </c>
      <c r="D183" s="10">
        <f t="shared" si="184"/>
        <v>0.23478963474764442</v>
      </c>
      <c r="E183" s="21">
        <f t="shared" si="184"/>
        <v>0.16571825855645483</v>
      </c>
      <c r="F183" s="10">
        <f t="shared" si="184"/>
        <v>0.34381086487340107</v>
      </c>
      <c r="G183" s="10">
        <f t="shared" si="184"/>
        <v>0.35621111435456265</v>
      </c>
      <c r="H183" s="10">
        <f t="shared" si="184"/>
        <v>0.33173600043963292</v>
      </c>
      <c r="I183" s="21">
        <f t="shared" si="184"/>
        <v>0.34375030718146021</v>
      </c>
      <c r="J183" s="10">
        <f t="shared" si="184"/>
        <v>0.36044014038050504</v>
      </c>
      <c r="K183" s="10">
        <f t="shared" si="184"/>
        <v>0.35645332903538207</v>
      </c>
      <c r="L183" s="10">
        <f t="shared" si="184"/>
        <v>0.33611860770880908</v>
      </c>
      <c r="M183" s="21">
        <f t="shared" si="184"/>
        <v>0.35139912562640041</v>
      </c>
      <c r="N183" s="10">
        <f t="shared" si="184"/>
        <v>0.41199785032916836</v>
      </c>
      <c r="O183" s="10">
        <f t="shared" si="184"/>
        <v>0.3736765820171149</v>
      </c>
      <c r="P183" s="10">
        <f t="shared" si="184"/>
        <v>0.24961950480218567</v>
      </c>
      <c r="Q183" s="21">
        <f t="shared" si="184"/>
        <v>0.35373876539910076</v>
      </c>
      <c r="R183" s="21">
        <f t="shared" si="184"/>
        <v>0.31227075474512261</v>
      </c>
      <c r="S183" s="26"/>
    </row>
    <row r="184" spans="1:19" x14ac:dyDescent="0.2">
      <c r="A184" s="1">
        <v>2012</v>
      </c>
      <c r="B184" s="88">
        <f t="shared" si="183"/>
        <v>5.8479707816723646E-2</v>
      </c>
      <c r="C184" s="88">
        <f t="shared" ref="C184:R184" si="185">C160/C136</f>
        <v>0.18028431909621573</v>
      </c>
      <c r="D184" s="10">
        <f t="shared" si="185"/>
        <v>0.37933739259934679</v>
      </c>
      <c r="E184" s="21">
        <f t="shared" si="185"/>
        <v>0.22908816279038705</v>
      </c>
      <c r="F184" s="10">
        <f t="shared" si="185"/>
        <v>6.376997661532384E-2</v>
      </c>
      <c r="G184" s="10">
        <f t="shared" si="185"/>
        <v>0.35042102768900013</v>
      </c>
      <c r="H184" s="10">
        <f t="shared" si="185"/>
        <v>0.3888150873129414</v>
      </c>
      <c r="I184" s="21">
        <f t="shared" si="185"/>
        <v>0.27531691210541337</v>
      </c>
      <c r="J184" s="10">
        <f t="shared" si="185"/>
        <v>0.19988126740727175</v>
      </c>
      <c r="K184" s="10">
        <f t="shared" si="185"/>
        <v>0.3624053339754284</v>
      </c>
      <c r="L184" s="10">
        <f t="shared" si="185"/>
        <v>0.33205193634549995</v>
      </c>
      <c r="M184" s="21">
        <f t="shared" si="185"/>
        <v>0.29972810635900299</v>
      </c>
      <c r="N184" s="10">
        <f t="shared" si="185"/>
        <v>0.39636374656705353</v>
      </c>
      <c r="O184" s="10">
        <f t="shared" si="185"/>
        <v>0.18240847642208521</v>
      </c>
      <c r="P184" s="10">
        <f t="shared" si="185"/>
        <v>0.26001213292041003</v>
      </c>
      <c r="Q184" s="21">
        <f t="shared" si="185"/>
        <v>0.29948328718710132</v>
      </c>
      <c r="R184" s="21">
        <f t="shared" si="185"/>
        <v>0.27680697839944979</v>
      </c>
      <c r="S184" s="26"/>
    </row>
    <row r="185" spans="1:19" x14ac:dyDescent="0.2">
      <c r="A185" s="1">
        <v>2013</v>
      </c>
      <c r="B185" s="88">
        <f t="shared" si="183"/>
        <v>0.25668321367110147</v>
      </c>
      <c r="C185" s="88">
        <f>C161/C137</f>
        <v>0.26671338110744847</v>
      </c>
      <c r="D185" s="10">
        <f>D161/D137</f>
        <v>0.34106001881012271</v>
      </c>
      <c r="E185" s="21">
        <f t="shared" ref="E185:R185" si="186">E161/E137</f>
        <v>0.29262386955687475</v>
      </c>
      <c r="F185" s="10">
        <f t="shared" si="186"/>
        <v>0.47324334401809404</v>
      </c>
      <c r="G185" s="10">
        <f t="shared" si="186"/>
        <v>0.38778724659533248</v>
      </c>
      <c r="H185" s="10">
        <f t="shared" si="186"/>
        <v>0.38975462727104304</v>
      </c>
      <c r="I185" s="21">
        <f t="shared" si="186"/>
        <v>0.41564391575482706</v>
      </c>
      <c r="J185" s="10">
        <f t="shared" si="186"/>
        <v>0.31816510378959922</v>
      </c>
      <c r="K185" s="10">
        <f t="shared" si="186"/>
        <v>0.28404075008652513</v>
      </c>
      <c r="L185" s="10">
        <f t="shared" si="186"/>
        <v>0.29927137830132727</v>
      </c>
      <c r="M185" s="21">
        <f t="shared" si="186"/>
        <v>0.30085201831425656</v>
      </c>
      <c r="N185" s="10">
        <f t="shared" si="186"/>
        <v>0.41702070747056103</v>
      </c>
      <c r="O185" s="10">
        <f t="shared" si="186"/>
        <v>0.32149956373970406</v>
      </c>
      <c r="P185" s="10">
        <f t="shared" si="186"/>
        <v>0.32149861056428392</v>
      </c>
      <c r="Q185" s="21">
        <f t="shared" si="186"/>
        <v>0.3618942949553699</v>
      </c>
      <c r="R185" s="21">
        <f t="shared" si="186"/>
        <v>0.34430102414086783</v>
      </c>
      <c r="S185" s="26"/>
    </row>
    <row r="186" spans="1:19" x14ac:dyDescent="0.2">
      <c r="A186" s="1">
        <v>2014</v>
      </c>
      <c r="B186" s="88">
        <f t="shared" si="183"/>
        <v>0.20271940521899776</v>
      </c>
      <c r="C186" s="88">
        <f t="shared" ref="C186:R186" si="187">C162/C138</f>
        <v>0.18170932477529489</v>
      </c>
      <c r="D186" s="10">
        <f t="shared" si="187"/>
        <v>0.28965453518802159</v>
      </c>
      <c r="E186" s="21">
        <f t="shared" si="187"/>
        <v>0.23178520148735535</v>
      </c>
      <c r="F186" s="10">
        <f t="shared" si="187"/>
        <v>0.26620871004575869</v>
      </c>
      <c r="G186" s="10">
        <f t="shared" si="187"/>
        <v>0.36576820985834041</v>
      </c>
      <c r="H186" s="10">
        <f t="shared" si="187"/>
        <v>0.35711293015267159</v>
      </c>
      <c r="I186" s="21">
        <f t="shared" si="187"/>
        <v>0.33165453495327596</v>
      </c>
      <c r="J186" s="10">
        <f t="shared" si="187"/>
        <v>0.34998901961087819</v>
      </c>
      <c r="K186" s="10">
        <f t="shared" si="187"/>
        <v>0.35884100516454182</v>
      </c>
      <c r="L186" s="10">
        <f t="shared" si="187"/>
        <v>0.33329945403247707</v>
      </c>
      <c r="M186" s="21">
        <f t="shared" si="187"/>
        <v>0.3476703813796449</v>
      </c>
      <c r="N186" s="10">
        <f t="shared" si="187"/>
        <v>0.37076630347348916</v>
      </c>
      <c r="O186" s="10">
        <f t="shared" si="187"/>
        <v>0.13517209003582309</v>
      </c>
      <c r="P186" s="10">
        <f t="shared" si="187"/>
        <v>0.19365430132007003</v>
      </c>
      <c r="Q186" s="21">
        <f t="shared" si="187"/>
        <v>0.25343937817338824</v>
      </c>
      <c r="R186" s="21">
        <f t="shared" si="187"/>
        <v>0.29595251091279834</v>
      </c>
      <c r="S186" s="26"/>
    </row>
    <row r="187" spans="1:19" x14ac:dyDescent="0.2">
      <c r="A187" s="1">
        <v>2015</v>
      </c>
      <c r="B187" s="88">
        <f t="shared" si="183"/>
        <v>2.4898207994320652E-2</v>
      </c>
      <c r="C187" s="88">
        <f t="shared" ref="C187:R187" si="188">C163/C139</f>
        <v>0.21761192285922518</v>
      </c>
      <c r="D187" s="10">
        <f t="shared" si="188"/>
        <v>0.34323861753137053</v>
      </c>
      <c r="E187" s="21">
        <f t="shared" si="188"/>
        <v>0.20805752012208484</v>
      </c>
      <c r="F187" s="10">
        <f t="shared" si="188"/>
        <v>0.19297237627747166</v>
      </c>
      <c r="G187" s="10">
        <f t="shared" si="188"/>
        <v>0.25483728174374282</v>
      </c>
      <c r="H187" s="10">
        <f t="shared" si="188"/>
        <v>0.38022258139405468</v>
      </c>
      <c r="I187" s="21">
        <f t="shared" si="188"/>
        <v>0.27799596796447007</v>
      </c>
      <c r="J187" s="10">
        <f t="shared" si="188"/>
        <v>0.41492019327140273</v>
      </c>
      <c r="K187" s="10">
        <f t="shared" si="188"/>
        <v>0.33095130008688217</v>
      </c>
      <c r="L187" s="10">
        <f t="shared" si="188"/>
        <v>0.28493789228562139</v>
      </c>
      <c r="M187" s="21">
        <f t="shared" si="188"/>
        <v>0.34677140946843454</v>
      </c>
      <c r="N187" s="10">
        <f t="shared" si="188"/>
        <v>0.41397292617150483</v>
      </c>
      <c r="O187" s="10">
        <f t="shared" si="188"/>
        <v>0.17638733564842138</v>
      </c>
      <c r="P187" s="10">
        <f t="shared" si="188"/>
        <v>0.19195389157866832</v>
      </c>
      <c r="Q187" s="21">
        <f t="shared" si="188"/>
        <v>0.28430549034490749</v>
      </c>
      <c r="R187" s="21">
        <f t="shared" si="188"/>
        <v>0.281639318149142</v>
      </c>
      <c r="S187" s="26"/>
    </row>
    <row r="188" spans="1:19" x14ac:dyDescent="0.2">
      <c r="A188" s="1">
        <v>2016</v>
      </c>
      <c r="B188" s="88">
        <f t="shared" si="183"/>
        <v>0.16108015326259353</v>
      </c>
      <c r="C188" s="88">
        <f t="shared" ref="C188:R188" si="189">C164/C140</f>
        <v>0.12892886976109227</v>
      </c>
      <c r="D188" s="10">
        <f t="shared" si="189"/>
        <v>0.28758187953507863</v>
      </c>
      <c r="E188" s="21">
        <f t="shared" si="189"/>
        <v>0.20298351971715192</v>
      </c>
      <c r="F188" s="10">
        <f t="shared" si="189"/>
        <v>0.29296614415405509</v>
      </c>
      <c r="G188" s="10">
        <f t="shared" si="189"/>
        <v>0.34658333237247141</v>
      </c>
      <c r="H188" s="10">
        <f t="shared" si="189"/>
        <v>0.32026845197990128</v>
      </c>
      <c r="I188" s="21">
        <f t="shared" si="189"/>
        <v>0.31983110321606056</v>
      </c>
      <c r="J188" s="10">
        <f t="shared" si="189"/>
        <v>0.36243842233500378</v>
      </c>
      <c r="K188" s="10">
        <f t="shared" si="189"/>
        <v>0.19443011146790481</v>
      </c>
      <c r="L188" s="10">
        <f t="shared" si="189"/>
        <v>0.22167450036302494</v>
      </c>
      <c r="M188" s="21">
        <f t="shared" si="189"/>
        <v>0.26180303099357782</v>
      </c>
      <c r="N188" s="10">
        <f t="shared" si="189"/>
        <v>0.32845462443174323</v>
      </c>
      <c r="O188" s="10">
        <f t="shared" si="189"/>
        <v>5.5570149396631893E-2</v>
      </c>
      <c r="P188" s="10">
        <f t="shared" si="189"/>
        <v>5.4847035833982434E-2</v>
      </c>
      <c r="Q188" s="21">
        <f t="shared" si="189"/>
        <v>0.17183806789358708</v>
      </c>
      <c r="R188" s="21">
        <f t="shared" si="189"/>
        <v>0.24323900853068237</v>
      </c>
      <c r="S188" s="26"/>
    </row>
    <row r="189" spans="1:19" x14ac:dyDescent="0.2">
      <c r="A189" s="1">
        <v>2017</v>
      </c>
      <c r="B189" s="88">
        <f t="shared" si="183"/>
        <v>2.83480958677753E-2</v>
      </c>
      <c r="C189" s="88">
        <f t="shared" ref="C189:R189" si="190">C165/C141</f>
        <v>0.13175631467245214</v>
      </c>
      <c r="D189" s="10">
        <f t="shared" si="190"/>
        <v>0.25655874677802948</v>
      </c>
      <c r="E189" s="21">
        <f t="shared" si="190"/>
        <v>0.15261980741371242</v>
      </c>
      <c r="F189" s="10">
        <f t="shared" si="190"/>
        <v>0.27148083285262853</v>
      </c>
      <c r="G189" s="10">
        <f t="shared" si="190"/>
        <v>0.21805800636878594</v>
      </c>
      <c r="H189" s="10">
        <f t="shared" si="190"/>
        <v>0.30457179652285898</v>
      </c>
      <c r="I189" s="21">
        <f t="shared" si="190"/>
        <v>0.26460148323238902</v>
      </c>
      <c r="J189" s="10">
        <f t="shared" si="190"/>
        <v>0.22210825483551919</v>
      </c>
      <c r="K189" s="10">
        <f t="shared" si="190"/>
        <v>0.1934000126740035</v>
      </c>
      <c r="L189" s="10">
        <f t="shared" si="190"/>
        <v>0.2337409530774357</v>
      </c>
      <c r="M189" s="21">
        <f t="shared" si="190"/>
        <v>0.21632694530672955</v>
      </c>
      <c r="N189" s="10">
        <f t="shared" si="190"/>
        <v>0.3459659289912691</v>
      </c>
      <c r="O189" s="10">
        <f t="shared" si="190"/>
        <v>3.3971781712832612E-2</v>
      </c>
      <c r="P189" s="10">
        <f t="shared" si="190"/>
        <v>-3.506726402200335E-3</v>
      </c>
      <c r="Q189" s="21">
        <f t="shared" si="190"/>
        <v>0.16538173274907525</v>
      </c>
      <c r="R189" s="21">
        <f t="shared" si="190"/>
        <v>0.2029883825884288</v>
      </c>
      <c r="S189" s="26"/>
    </row>
    <row r="190" spans="1:19" x14ac:dyDescent="0.2">
      <c r="A190" s="1">
        <v>2018</v>
      </c>
      <c r="B190" s="88">
        <f t="shared" si="183"/>
        <v>-4.5993420176282981E-2</v>
      </c>
      <c r="C190" s="88">
        <f t="shared" ref="C190:R190" si="191">C166/C142</f>
        <v>0.10351178786365516</v>
      </c>
      <c r="D190" s="10">
        <f t="shared" si="191"/>
        <v>0.28148248315584173</v>
      </c>
      <c r="E190" s="21">
        <f t="shared" si="191"/>
        <v>0.13343024356413308</v>
      </c>
      <c r="F190" s="10">
        <f t="shared" si="191"/>
        <v>0.232170434262921</v>
      </c>
      <c r="G190" s="10">
        <f t="shared" si="191"/>
        <v>0.19130892776417807</v>
      </c>
      <c r="H190" s="10">
        <f t="shared" si="191"/>
        <v>0.30176941751953934</v>
      </c>
      <c r="I190" s="21">
        <f t="shared" si="191"/>
        <v>0.24094533010196187</v>
      </c>
      <c r="J190" s="10">
        <f t="shared" si="191"/>
        <v>0.26027330454660907</v>
      </c>
      <c r="K190" s="10">
        <f t="shared" si="191"/>
        <v>0.27093327922771349</v>
      </c>
      <c r="L190" s="10">
        <f t="shared" si="191"/>
        <v>-1.4256816065373631E-3</v>
      </c>
      <c r="M190" s="21">
        <f t="shared" si="191"/>
        <v>0.17932731017627596</v>
      </c>
      <c r="N190" s="10">
        <f t="shared" si="191"/>
        <v>0.45630848884882275</v>
      </c>
      <c r="O190" s="10">
        <f t="shared" si="191"/>
        <v>0.14279268582284493</v>
      </c>
      <c r="P190" s="10">
        <f t="shared" si="191"/>
        <v>-0.14993427492658368</v>
      </c>
      <c r="Q190" s="21">
        <f t="shared" si="191"/>
        <v>0.21127179749178226</v>
      </c>
      <c r="R190" s="21">
        <f t="shared" si="191"/>
        <v>0.19400296576070081</v>
      </c>
      <c r="S190" s="26"/>
    </row>
    <row r="191" spans="1:19" x14ac:dyDescent="0.2">
      <c r="A191" s="1">
        <v>2019</v>
      </c>
      <c r="B191" s="88">
        <f t="shared" si="183"/>
        <v>-0.36586799379328616</v>
      </c>
      <c r="C191" s="88">
        <f t="shared" ref="C191:R191" si="192">C167/C143</f>
        <v>0.14381767136057011</v>
      </c>
      <c r="D191" s="10">
        <f t="shared" si="192"/>
        <v>0.2753615054341072</v>
      </c>
      <c r="E191" s="21">
        <f t="shared" si="192"/>
        <v>6.2376153950583761E-2</v>
      </c>
      <c r="F191" s="10">
        <f t="shared" si="192"/>
        <v>0.21907672383840299</v>
      </c>
      <c r="G191" s="10">
        <f t="shared" si="192"/>
        <v>0.30829250818807219</v>
      </c>
      <c r="H191" s="10">
        <f t="shared" si="192"/>
        <v>0.34788007119190156</v>
      </c>
      <c r="I191" s="21">
        <f t="shared" si="192"/>
        <v>0.2941120167165458</v>
      </c>
      <c r="J191" s="10">
        <f t="shared" si="192"/>
        <v>0.20101862898045333</v>
      </c>
      <c r="K191" s="10">
        <f t="shared" si="192"/>
        <v>0.2444414820560053</v>
      </c>
      <c r="L191" s="75">
        <f t="shared" si="192"/>
        <v>0.17823009303488646</v>
      </c>
      <c r="M191" s="21">
        <f t="shared" si="192"/>
        <v>0.20831047057248087</v>
      </c>
      <c r="N191" s="10">
        <f t="shared" si="192"/>
        <v>0.2316954327912164</v>
      </c>
      <c r="O191" s="10">
        <f t="shared" si="192"/>
        <v>0.23249067313634386</v>
      </c>
      <c r="P191" s="10">
        <f t="shared" si="192"/>
        <v>7.8877153974430247E-3</v>
      </c>
      <c r="Q191" s="21">
        <f t="shared" si="192"/>
        <v>0.1725069810872647</v>
      </c>
      <c r="R191" s="21">
        <f t="shared" si="192"/>
        <v>0.1934894633150489</v>
      </c>
      <c r="S191" s="26"/>
    </row>
    <row r="192" spans="1:19" x14ac:dyDescent="0.2">
      <c r="A192" s="1">
        <v>2020</v>
      </c>
      <c r="B192" s="88">
        <f t="shared" si="183"/>
        <v>-0.6297400677021594</v>
      </c>
      <c r="C192" s="88">
        <f t="shared" ref="C192:R192" si="193">C168/C144</f>
        <v>-1.7393826809253651E-2</v>
      </c>
      <c r="D192" s="88">
        <f t="shared" si="193"/>
        <v>-0.1804113120762445</v>
      </c>
      <c r="E192" s="89">
        <f t="shared" si="193"/>
        <v>-0.27015188335358442</v>
      </c>
      <c r="F192" s="95">
        <f t="shared" si="193"/>
        <v>-0.11957873928528825</v>
      </c>
      <c r="G192" s="95">
        <f t="shared" si="193"/>
        <v>-3.5409575572629352E-2</v>
      </c>
      <c r="H192" s="95">
        <f t="shared" si="193"/>
        <v>0.12327653587619196</v>
      </c>
      <c r="I192" s="96">
        <f t="shared" si="193"/>
        <v>1.6251824252981013E-2</v>
      </c>
      <c r="J192" s="95">
        <f t="shared" si="193"/>
        <v>-0.10062473463941288</v>
      </c>
      <c r="K192" s="95">
        <f t="shared" si="193"/>
        <v>-1.169534963065229E-2</v>
      </c>
      <c r="L192" s="95">
        <f t="shared" si="193"/>
        <v>8.8057123114131067E-2</v>
      </c>
      <c r="M192" s="96">
        <f t="shared" si="193"/>
        <v>-8.4420904027575263E-3</v>
      </c>
      <c r="N192" s="95">
        <f t="shared" si="193"/>
        <v>-0.45359822374435849</v>
      </c>
      <c r="O192" s="95">
        <f t="shared" si="193"/>
        <v>-0.1945249298810876</v>
      </c>
      <c r="P192" s="95">
        <f t="shared" si="193"/>
        <v>0.13919797905156339</v>
      </c>
      <c r="Q192" s="96">
        <f t="shared" si="193"/>
        <v>-0.18532017939327011</v>
      </c>
      <c r="R192" s="96">
        <f t="shared" si="193"/>
        <v>-0.12826572849588475</v>
      </c>
      <c r="S192" s="26"/>
    </row>
    <row r="193" spans="1:19" x14ac:dyDescent="0.2">
      <c r="A193" s="1">
        <v>2021</v>
      </c>
      <c r="B193" s="88">
        <f t="shared" si="183"/>
        <v>0.16815614124066527</v>
      </c>
      <c r="C193" s="88">
        <f t="shared" ref="C193:R193" si="194">C169/C145</f>
        <v>-0.29751195060416941</v>
      </c>
      <c r="D193" s="88">
        <f t="shared" si="194"/>
        <v>0.31683237755107546</v>
      </c>
      <c r="E193" s="89">
        <f t="shared" si="194"/>
        <v>0.10021012952831514</v>
      </c>
      <c r="F193" s="95">
        <f t="shared" si="194"/>
        <v>1.1549945616814585</v>
      </c>
      <c r="G193" s="95">
        <f t="shared" si="194"/>
        <v>-0.39610288123207416</v>
      </c>
      <c r="H193" s="95">
        <f t="shared" si="194"/>
        <v>0.40980658223485827</v>
      </c>
      <c r="I193" s="96">
        <f t="shared" si="194"/>
        <v>0.35294897412426601</v>
      </c>
      <c r="J193" s="95">
        <f>J169/J145</f>
        <v>0.34562216300480159</v>
      </c>
      <c r="K193" s="95">
        <f t="shared" si="194"/>
        <v>0.3965336291942787</v>
      </c>
      <c r="L193" s="95">
        <f t="shared" si="194"/>
        <v>0.4094653376575163</v>
      </c>
      <c r="M193" s="96">
        <f t="shared" si="194"/>
        <v>0.38261784474611599</v>
      </c>
      <c r="N193" s="95">
        <f t="shared" si="194"/>
        <v>0.32491439278099626</v>
      </c>
      <c r="O193" s="95">
        <f t="shared" si="194"/>
        <v>0.43518157596657847</v>
      </c>
      <c r="P193" s="95">
        <f t="shared" si="194"/>
        <v>0.25875011024793271</v>
      </c>
      <c r="Q193" s="96">
        <f t="shared" si="194"/>
        <v>0.33763448797451212</v>
      </c>
      <c r="R193" s="96">
        <f t="shared" si="194"/>
        <v>0.32072690229941175</v>
      </c>
      <c r="S193" s="26"/>
    </row>
    <row r="194" spans="1:19" x14ac:dyDescent="0.2">
      <c r="A194" s="46">
        <v>2022</v>
      </c>
      <c r="B194" s="95">
        <f t="shared" si="183"/>
        <v>-0.3418591704673718</v>
      </c>
      <c r="C194" s="95">
        <f t="shared" ref="C194:E195" si="195">C170/C146</f>
        <v>0.21463601643148719</v>
      </c>
      <c r="D194" s="95">
        <f t="shared" si="195"/>
        <v>0.36391303763621463</v>
      </c>
      <c r="E194" s="96">
        <f t="shared" si="195"/>
        <v>0.1230053978996119</v>
      </c>
      <c r="F194" s="95">
        <f>F170/F146</f>
        <v>0.2677178466818565</v>
      </c>
      <c r="G194" s="95">
        <f>G170/G146</f>
        <v>0.42006524572098269</v>
      </c>
      <c r="H194" s="95">
        <f t="shared" ref="H194:R195" si="196">H170/H146</f>
        <v>0.35524746524593143</v>
      </c>
      <c r="I194" s="96">
        <f t="shared" si="196"/>
        <v>0.35158734549860426</v>
      </c>
      <c r="J194" s="95">
        <f>J170/J146</f>
        <v>0.23125953064336538</v>
      </c>
      <c r="K194" s="95">
        <f t="shared" si="196"/>
        <v>0.31513060856577924</v>
      </c>
      <c r="L194" s="95">
        <f t="shared" si="196"/>
        <v>0.34451162939501551</v>
      </c>
      <c r="M194" s="96">
        <f t="shared" si="196"/>
        <v>0.29716266519768147</v>
      </c>
      <c r="N194" s="95">
        <f t="shared" si="196"/>
        <v>0.43058119938140149</v>
      </c>
      <c r="O194" s="137">
        <f t="shared" si="196"/>
        <v>0.18692848717061791</v>
      </c>
      <c r="P194" s="137">
        <f t="shared" si="196"/>
        <v>0.11125965537730244</v>
      </c>
      <c r="Q194" s="138">
        <f t="shared" si="196"/>
        <v>0.2761259332585187</v>
      </c>
      <c r="R194" s="138">
        <f t="shared" si="196"/>
        <v>0.27129696323608182</v>
      </c>
      <c r="S194" s="26"/>
    </row>
    <row r="195" spans="1:19" x14ac:dyDescent="0.2">
      <c r="A195" s="40">
        <v>2023</v>
      </c>
      <c r="B195" s="146">
        <f t="shared" si="183"/>
        <v>0.13530931706877386</v>
      </c>
      <c r="C195" s="107">
        <f t="shared" si="195"/>
        <v>0.13669417475728154</v>
      </c>
      <c r="D195" s="107">
        <f>D171/D147</f>
        <v>0.37153012072340513</v>
      </c>
      <c r="E195" s="108">
        <f t="shared" si="195"/>
        <v>0.23601111962102517</v>
      </c>
      <c r="F195" s="107">
        <f>F171/F147</f>
        <v>0.29790548142842177</v>
      </c>
      <c r="G195" s="107">
        <f>G171/G147</f>
        <v>0.44187020761465612</v>
      </c>
      <c r="H195" s="107">
        <f t="shared" si="196"/>
        <v>0.38037570576750568</v>
      </c>
      <c r="I195" s="108">
        <f t="shared" si="196"/>
        <v>0.37719880838443332</v>
      </c>
      <c r="J195" s="107">
        <f>J171/J147</f>
        <v>0.33431206764027671</v>
      </c>
      <c r="K195" s="107">
        <f t="shared" si="196"/>
        <v>0.28592552008211736</v>
      </c>
      <c r="L195" s="107">
        <f t="shared" si="196"/>
        <v>0.35237128353879621</v>
      </c>
      <c r="M195" s="108">
        <f t="shared" si="196"/>
        <v>0.32466174963186173</v>
      </c>
      <c r="N195" s="107">
        <f t="shared" si="196"/>
        <v>0.4184891891891892</v>
      </c>
      <c r="O195" s="107">
        <f t="shared" si="196"/>
        <v>0.16949602709103384</v>
      </c>
      <c r="P195" s="107">
        <f t="shared" si="196"/>
        <v>0.20045404047722551</v>
      </c>
      <c r="Q195" s="108">
        <f t="shared" si="196"/>
        <v>0.29221668005504803</v>
      </c>
      <c r="R195" s="108">
        <f t="shared" si="196"/>
        <v>0.31390259917473928</v>
      </c>
      <c r="S195" s="26"/>
    </row>
    <row r="196" spans="1:19" x14ac:dyDescent="0.2">
      <c r="B196" s="88"/>
      <c r="C196" s="88"/>
      <c r="D196" s="88"/>
      <c r="E196" s="89"/>
      <c r="F196" s="95"/>
      <c r="G196" s="95"/>
      <c r="H196" s="95"/>
      <c r="I196" s="96"/>
      <c r="J196" s="95"/>
      <c r="K196" s="95"/>
      <c r="L196" s="95"/>
      <c r="M196" s="96"/>
      <c r="N196" s="95"/>
      <c r="O196" s="95"/>
      <c r="P196" s="95"/>
      <c r="Q196" s="96"/>
      <c r="R196" s="96"/>
      <c r="S196" s="26"/>
    </row>
    <row r="197" spans="1:19" x14ac:dyDescent="0.2">
      <c r="A197" s="57" t="s">
        <v>17</v>
      </c>
      <c r="B197" s="53"/>
      <c r="C197" s="54"/>
      <c r="D197" s="54"/>
      <c r="E197" s="55"/>
      <c r="F197" s="54"/>
      <c r="G197" s="54"/>
      <c r="H197" s="54"/>
      <c r="I197" s="55"/>
      <c r="J197" s="54"/>
      <c r="K197" s="54"/>
      <c r="L197" s="54"/>
      <c r="M197" s="55"/>
      <c r="N197" s="54"/>
      <c r="O197" s="54"/>
      <c r="P197" s="54"/>
      <c r="Q197" s="55"/>
      <c r="R197" s="55"/>
      <c r="S197" s="56"/>
    </row>
    <row r="198" spans="1:19" x14ac:dyDescent="0.2">
      <c r="A198" s="56"/>
      <c r="B198" s="53"/>
      <c r="C198" s="56"/>
      <c r="D198" s="56"/>
      <c r="E198" s="52"/>
      <c r="F198" s="56"/>
      <c r="G198" s="56"/>
      <c r="H198" s="56"/>
      <c r="I198" s="52"/>
      <c r="J198" s="58"/>
      <c r="K198" s="56"/>
      <c r="L198" s="56"/>
      <c r="M198" s="52"/>
      <c r="N198" s="56"/>
      <c r="O198" s="56"/>
      <c r="P198" s="56"/>
      <c r="Q198" s="52"/>
      <c r="R198" s="52"/>
      <c r="S198" s="56"/>
    </row>
    <row r="199" spans="1:19" x14ac:dyDescent="0.2">
      <c r="A199" s="56"/>
      <c r="B199" s="56"/>
      <c r="C199" s="54"/>
      <c r="D199" s="54"/>
      <c r="E199" s="55"/>
      <c r="F199" s="54"/>
      <c r="G199" s="54"/>
      <c r="H199" s="54"/>
      <c r="I199" s="55"/>
      <c r="J199" s="54"/>
      <c r="K199" s="54"/>
      <c r="L199" s="54"/>
      <c r="M199" s="55"/>
      <c r="N199" s="54"/>
      <c r="O199" s="54"/>
      <c r="P199" s="54"/>
      <c r="Q199" s="55"/>
      <c r="R199" s="55"/>
      <c r="S199" s="56"/>
    </row>
    <row r="200" spans="1:19" x14ac:dyDescent="0.2">
      <c r="D200" s="15"/>
      <c r="E200" s="16"/>
      <c r="F200" s="15"/>
      <c r="G200" s="15"/>
      <c r="H200" s="15"/>
      <c r="I200" s="16"/>
      <c r="J200" s="15"/>
      <c r="K200" s="15"/>
      <c r="L200" s="15"/>
      <c r="M200" s="16"/>
      <c r="N200" s="15"/>
      <c r="O200" s="15"/>
      <c r="P200" s="15"/>
      <c r="Q200" s="16"/>
      <c r="R200" s="16"/>
    </row>
    <row r="201" spans="1:19" x14ac:dyDescent="0.2">
      <c r="B201" s="15"/>
      <c r="C201" s="15"/>
      <c r="D201" s="15"/>
      <c r="E201" s="16"/>
      <c r="F201" s="15"/>
      <c r="G201" s="15"/>
      <c r="H201" s="15"/>
      <c r="I201" s="16"/>
      <c r="J201" s="12"/>
      <c r="K201" s="15"/>
      <c r="L201" s="15"/>
      <c r="M201" s="16"/>
      <c r="N201" s="15"/>
      <c r="O201" s="15"/>
      <c r="P201" s="15"/>
      <c r="Q201" s="16"/>
      <c r="R201" s="16"/>
    </row>
    <row r="202" spans="1:19" x14ac:dyDescent="0.2">
      <c r="B202" s="15"/>
      <c r="C202" s="36"/>
      <c r="D202" s="15"/>
      <c r="E202" s="16"/>
      <c r="F202" s="15"/>
      <c r="G202" s="15"/>
      <c r="H202" s="15"/>
      <c r="I202" s="16"/>
      <c r="J202" s="12"/>
      <c r="K202" s="15"/>
      <c r="L202" s="15"/>
      <c r="M202" s="16"/>
      <c r="N202" s="15"/>
      <c r="O202" s="15"/>
      <c r="P202" s="15"/>
      <c r="Q202" s="16"/>
      <c r="R202" s="16"/>
    </row>
    <row r="203" spans="1:19" x14ac:dyDescent="0.2">
      <c r="B203" s="15"/>
      <c r="C203" s="15"/>
      <c r="D203" s="15"/>
      <c r="E203" s="16"/>
      <c r="F203" s="15"/>
      <c r="G203" s="15"/>
      <c r="H203" s="15"/>
      <c r="I203" s="16"/>
      <c r="J203" s="15"/>
      <c r="K203" s="15"/>
      <c r="L203" s="15"/>
      <c r="M203" s="16"/>
      <c r="N203" s="15"/>
      <c r="O203" s="15"/>
      <c r="P203" s="15"/>
      <c r="Q203" s="16"/>
      <c r="R203" s="16"/>
    </row>
    <row r="204" spans="1:19" x14ac:dyDescent="0.2">
      <c r="B204" s="18"/>
      <c r="C204" s="18"/>
      <c r="D204" s="18"/>
      <c r="E204" s="19"/>
      <c r="F204" s="18"/>
      <c r="G204" s="18"/>
      <c r="H204" s="18"/>
      <c r="I204" s="19"/>
      <c r="J204" s="18"/>
      <c r="K204" s="18"/>
      <c r="L204" s="18"/>
      <c r="M204" s="19"/>
      <c r="N204" s="18"/>
      <c r="O204" s="18"/>
      <c r="P204" s="18"/>
      <c r="Q204" s="19"/>
      <c r="R204" s="19"/>
    </row>
    <row r="205" spans="1:19" x14ac:dyDescent="0.2">
      <c r="B205" s="18"/>
      <c r="C205" s="18"/>
      <c r="D205" s="18"/>
      <c r="E205" s="19"/>
      <c r="F205" s="18"/>
      <c r="G205" s="18"/>
      <c r="H205" s="18"/>
      <c r="I205" s="19"/>
      <c r="J205" s="18"/>
      <c r="K205" s="18"/>
      <c r="L205" s="18"/>
      <c r="M205" s="19"/>
      <c r="N205" s="18"/>
      <c r="O205" s="18"/>
      <c r="P205" s="18"/>
      <c r="Q205" s="19"/>
      <c r="R205" s="16"/>
    </row>
    <row r="206" spans="1:19" x14ac:dyDescent="0.2">
      <c r="B206" s="18"/>
      <c r="C206" s="18"/>
      <c r="D206" s="18"/>
      <c r="E206" s="19"/>
      <c r="F206" s="18"/>
      <c r="G206" s="18"/>
      <c r="H206" s="18"/>
      <c r="I206" s="19"/>
      <c r="J206" s="18"/>
      <c r="K206" s="18"/>
      <c r="L206" s="18"/>
      <c r="M206" s="19"/>
      <c r="N206" s="18"/>
      <c r="O206" s="18"/>
      <c r="P206" s="18"/>
      <c r="Q206" s="19"/>
      <c r="R206" s="16"/>
    </row>
    <row r="207" spans="1:19" x14ac:dyDescent="0.2">
      <c r="B207" s="18"/>
      <c r="C207" s="18"/>
      <c r="D207" s="18"/>
      <c r="E207" s="19"/>
      <c r="F207" s="18"/>
      <c r="G207" s="18"/>
      <c r="H207" s="18"/>
      <c r="I207" s="19"/>
      <c r="J207" s="18"/>
      <c r="K207" s="18"/>
      <c r="L207" s="18"/>
      <c r="M207" s="19"/>
      <c r="N207" s="18"/>
      <c r="O207" s="18"/>
      <c r="P207" s="18"/>
      <c r="Q207" s="19"/>
      <c r="R207" s="16"/>
    </row>
    <row r="208" spans="1:19" x14ac:dyDescent="0.2">
      <c r="B208" s="18"/>
      <c r="C208" s="18"/>
      <c r="D208" s="18"/>
      <c r="E208" s="19"/>
      <c r="F208" s="18"/>
      <c r="G208" s="18"/>
      <c r="H208" s="18"/>
      <c r="I208" s="19"/>
      <c r="J208" s="18"/>
      <c r="K208" s="18"/>
      <c r="L208" s="18"/>
      <c r="M208" s="19"/>
      <c r="N208" s="18"/>
      <c r="O208" s="18"/>
      <c r="P208" s="18"/>
      <c r="Q208" s="19"/>
      <c r="R208" s="16"/>
    </row>
    <row r="209" spans="2:20" x14ac:dyDescent="0.2">
      <c r="B209" s="18"/>
      <c r="C209" s="18"/>
      <c r="D209" s="18"/>
      <c r="E209" s="19"/>
      <c r="F209" s="18"/>
      <c r="G209" s="18"/>
      <c r="H209" s="18"/>
      <c r="I209" s="19"/>
      <c r="J209" s="18"/>
      <c r="K209" s="18"/>
      <c r="L209" s="18"/>
      <c r="M209" s="19"/>
      <c r="N209" s="18"/>
      <c r="O209" s="18"/>
      <c r="P209" s="18"/>
      <c r="Q209" s="19"/>
      <c r="R209" s="16"/>
    </row>
    <row r="210" spans="2:20" x14ac:dyDescent="0.2">
      <c r="B210" s="15"/>
      <c r="C210" s="13"/>
      <c r="D210" s="13"/>
      <c r="E210" s="14"/>
      <c r="F210" s="15"/>
    </row>
    <row r="211" spans="2:20" x14ac:dyDescent="0.2">
      <c r="B211" s="15"/>
      <c r="C211" s="15"/>
      <c r="D211" s="15"/>
      <c r="E211" s="19"/>
      <c r="F211" s="15"/>
      <c r="G211" s="15"/>
      <c r="H211" s="15"/>
      <c r="I211" s="19"/>
      <c r="J211" s="15"/>
      <c r="K211" s="15"/>
      <c r="L211" s="15"/>
      <c r="M211" s="16"/>
      <c r="N211" s="15"/>
      <c r="O211" s="15"/>
      <c r="P211" s="15"/>
      <c r="Q211" s="16"/>
      <c r="R211" s="16"/>
    </row>
    <row r="212" spans="2:20" x14ac:dyDescent="0.2">
      <c r="B212" s="15"/>
      <c r="C212" s="15"/>
      <c r="D212" s="15"/>
      <c r="E212" s="19"/>
      <c r="F212" s="15"/>
      <c r="G212" s="15"/>
      <c r="H212" s="15"/>
      <c r="I212" s="19"/>
      <c r="J212" s="37"/>
      <c r="K212" s="15"/>
      <c r="L212" s="15"/>
      <c r="M212" s="16"/>
      <c r="N212" s="15"/>
      <c r="O212" s="15"/>
      <c r="P212" s="15"/>
      <c r="Q212" s="16"/>
      <c r="R212" s="16"/>
    </row>
    <row r="213" spans="2:20" x14ac:dyDescent="0.2">
      <c r="B213" s="15"/>
      <c r="C213" s="15"/>
      <c r="D213" s="15"/>
      <c r="E213" s="19"/>
      <c r="F213" s="15"/>
      <c r="G213" s="15"/>
      <c r="H213" s="15"/>
      <c r="I213" s="19"/>
      <c r="J213" s="15"/>
      <c r="K213" s="15"/>
      <c r="L213" s="15"/>
      <c r="M213" s="16"/>
      <c r="N213" s="15"/>
      <c r="O213" s="15"/>
      <c r="P213" s="15"/>
      <c r="Q213" s="16"/>
      <c r="R213" s="16"/>
    </row>
    <row r="214" spans="2:20" x14ac:dyDescent="0.2">
      <c r="B214" s="15"/>
      <c r="C214" s="15"/>
      <c r="D214" s="15"/>
      <c r="E214" s="19"/>
      <c r="F214" s="15"/>
      <c r="G214" s="15"/>
      <c r="H214" s="15"/>
      <c r="I214" s="19"/>
      <c r="J214" s="15"/>
      <c r="K214" s="15"/>
      <c r="L214" s="15"/>
      <c r="M214" s="16"/>
      <c r="N214" s="15"/>
      <c r="O214" s="15"/>
      <c r="P214" s="15"/>
      <c r="Q214" s="16"/>
      <c r="R214" s="16"/>
    </row>
    <row r="215" spans="2:20" x14ac:dyDescent="0.2">
      <c r="B215" s="15"/>
      <c r="C215" s="15"/>
      <c r="D215" s="15"/>
      <c r="E215" s="19"/>
      <c r="F215" s="15"/>
      <c r="G215" s="15"/>
      <c r="H215" s="15"/>
      <c r="I215" s="19"/>
      <c r="J215" s="15"/>
      <c r="K215" s="15"/>
      <c r="L215" s="15"/>
      <c r="M215" s="16"/>
      <c r="N215" s="15"/>
      <c r="O215" s="15"/>
      <c r="P215" s="15"/>
      <c r="Q215" s="16"/>
      <c r="R215" s="16"/>
    </row>
    <row r="216" spans="2:20" x14ac:dyDescent="0.2">
      <c r="B216" s="15"/>
      <c r="C216" s="13"/>
      <c r="D216" s="13"/>
      <c r="E216" s="14"/>
      <c r="F216" s="15"/>
    </row>
    <row r="217" spans="2:20" x14ac:dyDescent="0.2">
      <c r="B217" s="10"/>
      <c r="C217" s="10"/>
      <c r="D217" s="10"/>
      <c r="E217" s="21"/>
      <c r="F217" s="10"/>
      <c r="G217" s="10"/>
      <c r="H217" s="10"/>
      <c r="I217" s="21"/>
      <c r="J217" s="10"/>
      <c r="K217" s="10"/>
      <c r="L217" s="10"/>
      <c r="M217" s="21"/>
      <c r="N217" s="10"/>
      <c r="O217" s="10"/>
      <c r="P217" s="10"/>
      <c r="Q217" s="21"/>
      <c r="R217" s="21"/>
    </row>
    <row r="218" spans="2:20" x14ac:dyDescent="0.2">
      <c r="B218" s="10"/>
      <c r="C218" s="10"/>
      <c r="D218" s="10"/>
      <c r="E218" s="21"/>
      <c r="F218" s="10"/>
      <c r="G218" s="10"/>
      <c r="H218" s="10"/>
      <c r="I218" s="21"/>
      <c r="J218" s="10"/>
      <c r="K218" s="10"/>
      <c r="L218" s="10"/>
      <c r="M218" s="21"/>
      <c r="N218" s="10"/>
      <c r="O218" s="10"/>
      <c r="P218" s="10"/>
      <c r="Q218" s="21"/>
      <c r="R218" s="21"/>
    </row>
    <row r="219" spans="2:20" x14ac:dyDescent="0.2">
      <c r="B219" s="10"/>
      <c r="C219" s="10"/>
      <c r="D219" s="10"/>
      <c r="E219" s="21"/>
      <c r="F219" s="10"/>
      <c r="G219" s="10"/>
      <c r="H219" s="10"/>
      <c r="I219" s="21"/>
      <c r="J219" s="10"/>
      <c r="K219" s="10"/>
      <c r="L219" s="10"/>
      <c r="M219" s="21"/>
      <c r="N219" s="10"/>
      <c r="O219" s="10"/>
      <c r="P219" s="10"/>
      <c r="Q219" s="21"/>
      <c r="R219" s="21"/>
    </row>
    <row r="220" spans="2:20" x14ac:dyDescent="0.2">
      <c r="B220" s="10"/>
      <c r="C220" s="10"/>
      <c r="D220" s="10"/>
      <c r="E220" s="21"/>
      <c r="F220" s="10"/>
      <c r="G220" s="10"/>
      <c r="H220" s="10"/>
      <c r="I220" s="21"/>
      <c r="J220" s="10"/>
      <c r="K220" s="10"/>
      <c r="L220" s="10"/>
      <c r="M220" s="21"/>
      <c r="N220" s="10"/>
      <c r="O220" s="10"/>
      <c r="P220" s="10"/>
      <c r="Q220" s="21"/>
      <c r="R220" s="21"/>
    </row>
    <row r="221" spans="2:20" x14ac:dyDescent="0.2">
      <c r="B221" s="10"/>
      <c r="C221" s="10"/>
      <c r="D221" s="10"/>
      <c r="E221" s="21"/>
      <c r="F221" s="10"/>
      <c r="G221" s="10"/>
      <c r="H221" s="10"/>
      <c r="I221" s="21"/>
      <c r="J221" s="10"/>
      <c r="K221" s="10"/>
      <c r="L221" s="10"/>
      <c r="M221" s="21"/>
      <c r="N221" s="10"/>
      <c r="O221" s="10"/>
      <c r="P221" s="10"/>
      <c r="Q221" s="21"/>
      <c r="R221" s="21"/>
    </row>
    <row r="222" spans="2:20" x14ac:dyDescent="0.2">
      <c r="H222" s="11"/>
      <c r="I222" s="45"/>
      <c r="J222" s="11"/>
    </row>
    <row r="223" spans="2:20" x14ac:dyDescent="0.2">
      <c r="B223" s="15"/>
      <c r="C223" s="15"/>
      <c r="D223" s="15"/>
      <c r="E223" s="19"/>
      <c r="F223" s="15"/>
      <c r="G223" s="15"/>
      <c r="H223" s="15"/>
      <c r="I223" s="19"/>
      <c r="J223" s="15"/>
      <c r="K223" s="15"/>
      <c r="L223" s="15"/>
      <c r="M223" s="16"/>
      <c r="N223" s="15"/>
      <c r="O223" s="15"/>
      <c r="P223" s="15"/>
      <c r="Q223" s="16"/>
      <c r="R223" s="16"/>
      <c r="T223" s="18"/>
    </row>
    <row r="224" spans="2:20" x14ac:dyDescent="0.2">
      <c r="B224" s="15"/>
      <c r="C224" s="15"/>
      <c r="D224" s="15"/>
      <c r="E224" s="19"/>
      <c r="F224" s="15"/>
      <c r="G224" s="15"/>
      <c r="H224" s="15"/>
      <c r="I224" s="19"/>
      <c r="J224" s="15"/>
      <c r="K224" s="15"/>
      <c r="L224" s="15"/>
      <c r="M224" s="16"/>
      <c r="N224" s="15"/>
      <c r="O224" s="15"/>
      <c r="P224" s="15"/>
      <c r="Q224" s="16"/>
      <c r="R224" s="16"/>
      <c r="T224" s="18"/>
    </row>
    <row r="225" spans="1:20" x14ac:dyDescent="0.2">
      <c r="B225" s="15"/>
      <c r="C225" s="15"/>
      <c r="D225" s="15"/>
      <c r="E225" s="19"/>
      <c r="F225" s="15"/>
      <c r="G225" s="15"/>
      <c r="H225" s="15"/>
      <c r="I225" s="19"/>
      <c r="J225" s="15"/>
      <c r="K225" s="15"/>
      <c r="L225" s="15"/>
      <c r="M225" s="16"/>
      <c r="N225" s="15"/>
      <c r="O225" s="15"/>
      <c r="P225" s="15"/>
      <c r="Q225" s="16"/>
      <c r="R225" s="16"/>
      <c r="T225" s="18"/>
    </row>
    <row r="226" spans="1:20" x14ac:dyDescent="0.2">
      <c r="B226" s="15"/>
      <c r="C226" s="15"/>
      <c r="D226" s="15"/>
      <c r="E226" s="19"/>
      <c r="F226" s="15"/>
      <c r="G226" s="15"/>
      <c r="H226" s="15"/>
      <c r="I226" s="19"/>
      <c r="J226" s="15"/>
      <c r="K226" s="15"/>
      <c r="L226" s="15"/>
      <c r="M226" s="16"/>
      <c r="N226" s="15"/>
      <c r="O226" s="15"/>
      <c r="P226" s="15"/>
      <c r="Q226" s="16"/>
      <c r="R226" s="16"/>
    </row>
    <row r="227" spans="1:20" x14ac:dyDescent="0.2">
      <c r="B227" s="15"/>
      <c r="C227" s="15"/>
      <c r="D227" s="15"/>
      <c r="E227" s="19"/>
      <c r="F227" s="15"/>
      <c r="G227" s="15"/>
      <c r="H227" s="15"/>
      <c r="I227" s="19"/>
      <c r="J227" s="15"/>
      <c r="K227" s="15"/>
      <c r="L227" s="15"/>
      <c r="M227" s="16"/>
      <c r="N227" s="15"/>
      <c r="O227" s="15"/>
      <c r="P227" s="15"/>
      <c r="Q227" s="16"/>
      <c r="R227" s="16"/>
    </row>
    <row r="229" spans="1:20" x14ac:dyDescent="0.2">
      <c r="B229" s="18"/>
      <c r="C229" s="18"/>
      <c r="D229" s="18"/>
      <c r="E229" s="19"/>
      <c r="F229" s="18"/>
      <c r="G229" s="18"/>
      <c r="H229" s="18"/>
      <c r="I229" s="19"/>
      <c r="J229" s="18"/>
      <c r="K229" s="18"/>
      <c r="L229" s="18"/>
      <c r="M229" s="19"/>
      <c r="N229" s="18"/>
      <c r="O229" s="18"/>
      <c r="P229" s="18"/>
      <c r="Q229" s="19"/>
      <c r="R229" s="16"/>
    </row>
    <row r="230" spans="1:20" x14ac:dyDescent="0.2">
      <c r="B230" s="18"/>
      <c r="C230" s="18"/>
      <c r="D230" s="18"/>
      <c r="E230" s="19"/>
      <c r="F230" s="18"/>
      <c r="G230" s="18"/>
      <c r="H230" s="18"/>
      <c r="I230" s="19"/>
      <c r="J230" s="18"/>
      <c r="K230" s="18"/>
      <c r="L230" s="18"/>
      <c r="M230" s="19"/>
      <c r="N230" s="18"/>
      <c r="O230" s="18"/>
      <c r="P230" s="18"/>
      <c r="Q230" s="19"/>
      <c r="R230" s="16"/>
    </row>
    <row r="231" spans="1:20" x14ac:dyDescent="0.2">
      <c r="B231" s="18"/>
      <c r="C231" s="18"/>
      <c r="D231" s="18"/>
      <c r="E231" s="19"/>
      <c r="F231" s="18"/>
      <c r="G231" s="18"/>
      <c r="H231" s="18"/>
      <c r="I231" s="19"/>
      <c r="J231" s="18"/>
      <c r="K231" s="18"/>
      <c r="L231" s="18"/>
      <c r="M231" s="19"/>
      <c r="N231" s="18"/>
      <c r="O231" s="18"/>
      <c r="P231" s="18"/>
      <c r="Q231" s="19"/>
      <c r="R231" s="16"/>
    </row>
    <row r="232" spans="1:20" x14ac:dyDescent="0.2">
      <c r="B232" s="18"/>
      <c r="C232" s="18"/>
      <c r="D232" s="18"/>
      <c r="E232" s="19"/>
      <c r="F232" s="18"/>
      <c r="G232" s="18"/>
      <c r="H232" s="18"/>
      <c r="I232" s="19"/>
      <c r="J232" s="18"/>
      <c r="K232" s="18"/>
      <c r="L232" s="18"/>
      <c r="M232" s="19"/>
      <c r="N232" s="18"/>
      <c r="O232" s="18"/>
      <c r="P232" s="18"/>
      <c r="Q232" s="19"/>
      <c r="R232" s="16"/>
    </row>
    <row r="233" spans="1:20" x14ac:dyDescent="0.2">
      <c r="B233" s="18"/>
      <c r="C233" s="18"/>
      <c r="D233" s="18"/>
      <c r="E233" s="19"/>
      <c r="F233" s="18"/>
      <c r="G233" s="18"/>
      <c r="H233" s="18"/>
      <c r="I233" s="19"/>
      <c r="J233" s="18"/>
      <c r="K233" s="18"/>
      <c r="L233" s="18"/>
      <c r="M233" s="19"/>
      <c r="N233" s="18"/>
      <c r="O233" s="18"/>
      <c r="P233" s="18"/>
      <c r="Q233" s="19"/>
      <c r="R233" s="16"/>
    </row>
    <row r="234" spans="1:20" x14ac:dyDescent="0.2">
      <c r="A234" s="38"/>
      <c r="B234" s="18"/>
      <c r="C234" s="18"/>
      <c r="D234" s="18"/>
      <c r="E234" s="19"/>
      <c r="F234" s="18"/>
      <c r="G234" s="18"/>
      <c r="H234" s="18"/>
      <c r="I234" s="19"/>
      <c r="J234" s="18"/>
      <c r="K234" s="18"/>
      <c r="L234" s="18"/>
      <c r="M234" s="19"/>
      <c r="N234" s="18"/>
      <c r="O234" s="18"/>
      <c r="P234" s="18"/>
      <c r="Q234" s="19"/>
      <c r="R234" s="16"/>
    </row>
  </sheetData>
  <phoneticPr fontId="0" type="noConversion"/>
  <pageMargins left="0.5" right="0.5" top="0.75" bottom="0.75" header="0.5" footer="0.25"/>
  <pageSetup paperSize="5" scale="75" fitToHeight="0" orientation="landscape" r:id="rId1"/>
  <headerFooter alignWithMargins="0">
    <oddHeader>&amp;RPrint date:  &amp;D,  &amp;T</oddHeader>
    <oddFooter>&amp;L&amp;9&amp;Z&amp;F
&amp;A&amp;RPage &amp;P of &amp;N</oddFooter>
  </headerFooter>
  <rowBreaks count="3" manualBreakCount="3">
    <brk id="52" max="16383" man="1"/>
    <brk id="100" max="16383" man="1"/>
    <brk id="148" max="17" man="1"/>
  </rowBreaks>
  <ignoredErrors>
    <ignoredError sqref="B2:G2 A77:XFD93 A47 E47 I47 M47 Q47:XFD47 A125:XFD141 A95 C95:M95 A149:XFD165 A143 I143 Q143:XFD143 A199:XFD1048576 A29:XFD39 A23:B23 E23:E24 G23:M23 A166:A167 M166:M167 A53:XFD70 A102:XFD118 A173:XFD190 I2:XFD2 A16:XFD22 A15:R15 T15:XFD15 A142:F142 H142:K142 M142:M143 O142:XFD142 E166:E167 I166:I167 Q166:XFD167 A191 S191:XFD191 A71:J71 L71:M71 A119:J119 L119:M119 A4:XFD4 B3:XFD3 A6:XFD14 A5 C5:XFD5 Q23:XFD23 O71 Q95:XFD95 Q119:XFD119 C197:XFD197 Q71:XFD71 A101:S101 U101:XFD101 A94:O94 Q94:XFD94 A41:XFD46 A40:S40 U40:XFD40 A198 C198:XFD19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2:U221"/>
  <sheetViews>
    <sheetView showGridLines="0" view="pageBreakPreview" zoomScale="85" zoomScaleNormal="115" zoomScaleSheetLayoutView="85" workbookViewId="0">
      <pane xSplit="1" ySplit="4" topLeftCell="B89" activePane="bottomRight" state="frozen"/>
      <selection activeCell="H30" sqref="H30"/>
      <selection pane="topRight" activeCell="H30" sqref="H30"/>
      <selection pane="bottomLeft" activeCell="H30" sqref="H30"/>
      <selection pane="bottomRight" activeCell="A208" sqref="A208"/>
    </sheetView>
  </sheetViews>
  <sheetFormatPr defaultColWidth="9.140625" defaultRowHeight="12.75" x14ac:dyDescent="0.2"/>
  <cols>
    <col min="1" max="1" width="24.7109375" style="1" customWidth="1"/>
    <col min="2" max="4" width="11.7109375" style="1" customWidth="1"/>
    <col min="5" max="5" width="11.7109375" style="2" customWidth="1"/>
    <col min="6" max="8" width="11.7109375" style="1" customWidth="1"/>
    <col min="9" max="9" width="11.7109375" style="2" customWidth="1"/>
    <col min="10" max="12" width="11.7109375" style="1" customWidth="1"/>
    <col min="13" max="13" width="11.7109375" style="2" customWidth="1"/>
    <col min="14" max="16" width="11.7109375" style="1" customWidth="1"/>
    <col min="17" max="18" width="11.7109375" style="2" customWidth="1"/>
    <col min="19" max="19" width="26.42578125" style="1" bestFit="1" customWidth="1"/>
    <col min="20" max="21" width="10.28515625" style="1" bestFit="1" customWidth="1"/>
    <col min="22" max="16384" width="9.140625" style="1"/>
  </cols>
  <sheetData>
    <row r="2" spans="1:19" ht="15.75" x14ac:dyDescent="0.25">
      <c r="A2" s="22" t="s">
        <v>30</v>
      </c>
      <c r="B2" s="26"/>
      <c r="C2" s="26"/>
      <c r="D2" s="26"/>
      <c r="E2" s="42"/>
      <c r="F2" s="26"/>
      <c r="G2" s="26"/>
      <c r="H2" s="26"/>
      <c r="I2" s="87"/>
      <c r="J2" s="26"/>
      <c r="K2" s="26"/>
      <c r="L2" s="26"/>
      <c r="M2" s="42"/>
      <c r="N2" s="26"/>
      <c r="O2" s="26"/>
    </row>
    <row r="3" spans="1:19" x14ac:dyDescent="0.2">
      <c r="A3" s="2" t="str">
        <f>'Grand Total'!A2</f>
        <v>For period ending 01/31/23</v>
      </c>
      <c r="B3" s="26"/>
      <c r="C3" s="26"/>
      <c r="D3" s="26"/>
      <c r="E3" s="42"/>
      <c r="F3" s="26"/>
      <c r="G3" s="26"/>
      <c r="H3" s="26"/>
      <c r="I3" s="42"/>
      <c r="J3" s="26"/>
      <c r="K3" s="26"/>
      <c r="O3" s="25"/>
      <c r="P3" s="25"/>
    </row>
    <row r="4" spans="1:19" x14ac:dyDescent="0.2">
      <c r="A4" s="24"/>
      <c r="B4" s="24" t="s">
        <v>4</v>
      </c>
      <c r="C4" s="24" t="s">
        <v>5</v>
      </c>
      <c r="D4" s="24" t="s">
        <v>6</v>
      </c>
      <c r="E4" s="25" t="s">
        <v>23</v>
      </c>
      <c r="F4" s="24" t="s">
        <v>7</v>
      </c>
      <c r="G4" s="24" t="s">
        <v>8</v>
      </c>
      <c r="H4" s="24" t="s">
        <v>9</v>
      </c>
      <c r="I4" s="25" t="s">
        <v>20</v>
      </c>
      <c r="J4" s="24" t="s">
        <v>10</v>
      </c>
      <c r="K4" s="24" t="s">
        <v>11</v>
      </c>
      <c r="L4" s="24" t="s">
        <v>12</v>
      </c>
      <c r="M4" s="25" t="s">
        <v>21</v>
      </c>
      <c r="N4" s="24" t="s">
        <v>13</v>
      </c>
      <c r="O4" s="24" t="s">
        <v>14</v>
      </c>
      <c r="P4" s="24" t="s">
        <v>15</v>
      </c>
      <c r="Q4" s="25" t="s">
        <v>22</v>
      </c>
      <c r="R4" s="25" t="s">
        <v>18</v>
      </c>
    </row>
    <row r="5" spans="1:19" x14ac:dyDescent="0.2">
      <c r="A5" s="59" t="s">
        <v>0</v>
      </c>
      <c r="B5" s="26"/>
      <c r="C5" s="26"/>
      <c r="D5" s="26"/>
      <c r="E5" s="42"/>
      <c r="F5" s="26"/>
      <c r="G5" s="26"/>
      <c r="H5" s="26"/>
      <c r="I5" s="42"/>
      <c r="K5" s="26"/>
      <c r="L5" s="26"/>
      <c r="M5" s="42"/>
      <c r="N5" s="26"/>
      <c r="O5" s="26"/>
      <c r="P5" s="26"/>
      <c r="Q5" s="42"/>
      <c r="S5" s="26"/>
    </row>
    <row r="6" spans="1:19" x14ac:dyDescent="0.2">
      <c r="A6" s="1">
        <v>2002</v>
      </c>
      <c r="B6" s="41">
        <v>4929</v>
      </c>
      <c r="C6" s="41">
        <v>4452</v>
      </c>
      <c r="D6" s="41">
        <v>4929</v>
      </c>
      <c r="E6" s="43">
        <f t="shared" ref="E6:E10" si="0">SUM(B6:D6)</f>
        <v>14310</v>
      </c>
      <c r="F6" s="41">
        <v>4770</v>
      </c>
      <c r="G6" s="41">
        <v>4929</v>
      </c>
      <c r="H6" s="41">
        <v>4770</v>
      </c>
      <c r="I6" s="43">
        <f t="shared" ref="I6:I10" si="1">SUM(F6:H6)</f>
        <v>14469</v>
      </c>
      <c r="J6" s="41">
        <v>4929</v>
      </c>
      <c r="K6" s="41">
        <v>4929</v>
      </c>
      <c r="L6" s="41">
        <v>4770</v>
      </c>
      <c r="M6" s="43">
        <f t="shared" ref="M6:M10" si="2">SUM(J6:L6)</f>
        <v>14628</v>
      </c>
      <c r="N6" s="41">
        <v>4929</v>
      </c>
      <c r="O6" s="41">
        <v>4770</v>
      </c>
      <c r="P6" s="41">
        <v>4929</v>
      </c>
      <c r="Q6" s="43">
        <f t="shared" ref="Q6:Q9" si="3">SUM(N6:P6)</f>
        <v>14628</v>
      </c>
      <c r="R6" s="4">
        <f t="shared" ref="R6:R14" si="4">SUM(E6+I6+M6+Q6)</f>
        <v>58035</v>
      </c>
      <c r="S6" s="26"/>
    </row>
    <row r="7" spans="1:19" x14ac:dyDescent="0.2">
      <c r="A7" s="1">
        <v>2003</v>
      </c>
      <c r="B7" s="41">
        <v>4929</v>
      </c>
      <c r="C7" s="41">
        <v>4452</v>
      </c>
      <c r="D7" s="41">
        <v>4929</v>
      </c>
      <c r="E7" s="43">
        <f t="shared" si="0"/>
        <v>14310</v>
      </c>
      <c r="F7" s="41">
        <v>4770</v>
      </c>
      <c r="G7" s="41">
        <v>4929</v>
      </c>
      <c r="H7" s="41">
        <v>4770</v>
      </c>
      <c r="I7" s="43">
        <f t="shared" si="1"/>
        <v>14469</v>
      </c>
      <c r="J7" s="41">
        <v>4929</v>
      </c>
      <c r="K7" s="41">
        <v>4929</v>
      </c>
      <c r="L7" s="41">
        <v>4770</v>
      </c>
      <c r="M7" s="43">
        <f t="shared" si="2"/>
        <v>14628</v>
      </c>
      <c r="N7" s="41">
        <v>4929</v>
      </c>
      <c r="O7" s="41">
        <v>4770</v>
      </c>
      <c r="P7" s="41">
        <v>4929</v>
      </c>
      <c r="Q7" s="43">
        <f t="shared" si="3"/>
        <v>14628</v>
      </c>
      <c r="R7" s="4">
        <f t="shared" si="4"/>
        <v>58035</v>
      </c>
      <c r="S7" s="26"/>
    </row>
    <row r="8" spans="1:19" x14ac:dyDescent="0.2">
      <c r="A8" s="1">
        <v>2004</v>
      </c>
      <c r="B8" s="41">
        <v>4929</v>
      </c>
      <c r="C8" s="41">
        <f>159*29</f>
        <v>4611</v>
      </c>
      <c r="D8" s="41">
        <v>4929</v>
      </c>
      <c r="E8" s="43">
        <f t="shared" si="0"/>
        <v>14469</v>
      </c>
      <c r="F8" s="41">
        <v>4770</v>
      </c>
      <c r="G8" s="41">
        <v>4929</v>
      </c>
      <c r="H8" s="41">
        <v>4770</v>
      </c>
      <c r="I8" s="43">
        <f t="shared" si="1"/>
        <v>14469</v>
      </c>
      <c r="J8" s="41">
        <v>4929</v>
      </c>
      <c r="K8" s="41">
        <v>4929</v>
      </c>
      <c r="L8" s="41">
        <v>4770</v>
      </c>
      <c r="M8" s="43">
        <f t="shared" si="2"/>
        <v>14628</v>
      </c>
      <c r="N8" s="41">
        <v>4929</v>
      </c>
      <c r="O8" s="41">
        <v>4770</v>
      </c>
      <c r="P8" s="41">
        <v>4929</v>
      </c>
      <c r="Q8" s="43">
        <f t="shared" si="3"/>
        <v>14628</v>
      </c>
      <c r="R8" s="4">
        <f t="shared" si="4"/>
        <v>58194</v>
      </c>
      <c r="S8" s="26"/>
    </row>
    <row r="9" spans="1:19" x14ac:dyDescent="0.2">
      <c r="A9" s="1">
        <v>2005</v>
      </c>
      <c r="B9" s="41">
        <v>4929</v>
      </c>
      <c r="C9" s="41">
        <v>4452</v>
      </c>
      <c r="D9" s="41">
        <v>4929</v>
      </c>
      <c r="E9" s="43">
        <f t="shared" si="0"/>
        <v>14310</v>
      </c>
      <c r="F9" s="41">
        <v>4770</v>
      </c>
      <c r="G9" s="41">
        <v>4929</v>
      </c>
      <c r="H9" s="41">
        <v>4770</v>
      </c>
      <c r="I9" s="43">
        <f t="shared" si="1"/>
        <v>14469</v>
      </c>
      <c r="J9" s="41">
        <v>4929</v>
      </c>
      <c r="K9" s="41">
        <v>4929</v>
      </c>
      <c r="L9" s="41">
        <v>4770</v>
      </c>
      <c r="M9" s="43">
        <f t="shared" si="2"/>
        <v>14628</v>
      </c>
      <c r="N9" s="41">
        <v>4929</v>
      </c>
      <c r="O9" s="41">
        <v>4770</v>
      </c>
      <c r="P9" s="41">
        <v>4929</v>
      </c>
      <c r="Q9" s="43">
        <f t="shared" si="3"/>
        <v>14628</v>
      </c>
      <c r="R9" s="4">
        <f t="shared" si="4"/>
        <v>58035</v>
      </c>
      <c r="S9" s="26"/>
    </row>
    <row r="10" spans="1:19" x14ac:dyDescent="0.2">
      <c r="A10" s="1">
        <v>2006</v>
      </c>
      <c r="B10" s="41">
        <v>4929</v>
      </c>
      <c r="C10" s="41">
        <v>4452</v>
      </c>
      <c r="D10" s="41">
        <v>4929</v>
      </c>
      <c r="E10" s="43">
        <f t="shared" si="0"/>
        <v>14310</v>
      </c>
      <c r="F10" s="41">
        <v>4770</v>
      </c>
      <c r="G10" s="41">
        <v>4929</v>
      </c>
      <c r="H10" s="41">
        <v>4770</v>
      </c>
      <c r="I10" s="43">
        <f t="shared" si="1"/>
        <v>14469</v>
      </c>
      <c r="J10" s="41">
        <v>4929</v>
      </c>
      <c r="K10" s="41">
        <v>4929</v>
      </c>
      <c r="L10" s="41">
        <v>4770</v>
      </c>
      <c r="M10" s="43">
        <f t="shared" si="2"/>
        <v>14628</v>
      </c>
      <c r="N10" s="41">
        <v>4929</v>
      </c>
      <c r="O10" s="41">
        <v>4770</v>
      </c>
      <c r="P10" s="41">
        <v>4929</v>
      </c>
      <c r="Q10" s="43">
        <f t="shared" ref="Q10:Q15" si="5">SUM(N10:P10)</f>
        <v>14628</v>
      </c>
      <c r="R10" s="4">
        <f t="shared" si="4"/>
        <v>58035</v>
      </c>
      <c r="S10" s="26"/>
    </row>
    <row r="11" spans="1:19" x14ac:dyDescent="0.2">
      <c r="A11" s="1">
        <v>2007</v>
      </c>
      <c r="B11" s="41">
        <v>4929</v>
      </c>
      <c r="C11" s="41">
        <v>4452</v>
      </c>
      <c r="D11" s="41">
        <v>4929</v>
      </c>
      <c r="E11" s="43">
        <f t="shared" ref="E11:E16" si="6">SUM(B11:D11)</f>
        <v>14310</v>
      </c>
      <c r="F11" s="41">
        <v>4770</v>
      </c>
      <c r="G11" s="41">
        <v>4929</v>
      </c>
      <c r="H11" s="41">
        <v>4770</v>
      </c>
      <c r="I11" s="43">
        <f t="shared" ref="I11:I16" si="7">SUM(F11:H11)</f>
        <v>14469</v>
      </c>
      <c r="J11" s="41">
        <v>4929</v>
      </c>
      <c r="K11" s="41">
        <v>4929</v>
      </c>
      <c r="L11" s="41">
        <v>4770</v>
      </c>
      <c r="M11" s="43">
        <f t="shared" ref="M11:M16" si="8">SUM(J11:L11)</f>
        <v>14628</v>
      </c>
      <c r="N11" s="41">
        <v>4929</v>
      </c>
      <c r="O11" s="41">
        <v>4770</v>
      </c>
      <c r="P11" s="41">
        <v>4929</v>
      </c>
      <c r="Q11" s="43">
        <f t="shared" si="5"/>
        <v>14628</v>
      </c>
      <c r="R11" s="4">
        <f t="shared" si="4"/>
        <v>58035</v>
      </c>
      <c r="S11" s="26"/>
    </row>
    <row r="12" spans="1:19" x14ac:dyDescent="0.2">
      <c r="A12" s="1">
        <v>2008</v>
      </c>
      <c r="B12" s="41">
        <v>4929</v>
      </c>
      <c r="C12" s="41">
        <f>159*29</f>
        <v>4611</v>
      </c>
      <c r="D12" s="41">
        <v>4929</v>
      </c>
      <c r="E12" s="43">
        <f t="shared" si="6"/>
        <v>14469</v>
      </c>
      <c r="F12" s="41">
        <v>4770</v>
      </c>
      <c r="G12" s="41">
        <v>4929</v>
      </c>
      <c r="H12" s="41">
        <v>4770</v>
      </c>
      <c r="I12" s="43">
        <f t="shared" si="7"/>
        <v>14469</v>
      </c>
      <c r="J12" s="41">
        <v>4929</v>
      </c>
      <c r="K12" s="41">
        <v>4929</v>
      </c>
      <c r="L12" s="41">
        <v>4770</v>
      </c>
      <c r="M12" s="43">
        <f t="shared" si="8"/>
        <v>14628</v>
      </c>
      <c r="N12" s="41">
        <v>4929</v>
      </c>
      <c r="O12" s="41">
        <v>4770</v>
      </c>
      <c r="P12" s="41">
        <v>4929</v>
      </c>
      <c r="Q12" s="43">
        <f t="shared" si="5"/>
        <v>14628</v>
      </c>
      <c r="R12" s="4">
        <f t="shared" si="4"/>
        <v>58194</v>
      </c>
      <c r="S12" s="26"/>
    </row>
    <row r="13" spans="1:19" x14ac:dyDescent="0.2">
      <c r="A13" s="1">
        <v>2009</v>
      </c>
      <c r="B13" s="41">
        <v>4929</v>
      </c>
      <c r="C13" s="41">
        <v>4452</v>
      </c>
      <c r="D13" s="41">
        <v>4929</v>
      </c>
      <c r="E13" s="43">
        <f t="shared" si="6"/>
        <v>14310</v>
      </c>
      <c r="F13" s="41">
        <v>4770</v>
      </c>
      <c r="G13" s="41">
        <v>4929</v>
      </c>
      <c r="H13" s="41">
        <v>4770</v>
      </c>
      <c r="I13" s="43">
        <f t="shared" si="7"/>
        <v>14469</v>
      </c>
      <c r="J13" s="41">
        <v>4929</v>
      </c>
      <c r="K13" s="41">
        <v>4929</v>
      </c>
      <c r="L13" s="41">
        <v>4770</v>
      </c>
      <c r="M13" s="43">
        <f t="shared" si="8"/>
        <v>14628</v>
      </c>
      <c r="N13" s="41">
        <v>4929</v>
      </c>
      <c r="O13" s="41">
        <v>4770</v>
      </c>
      <c r="P13" s="41">
        <v>4929</v>
      </c>
      <c r="Q13" s="43">
        <f t="shared" si="5"/>
        <v>14628</v>
      </c>
      <c r="R13" s="4">
        <f t="shared" si="4"/>
        <v>58035</v>
      </c>
      <c r="S13" s="26"/>
    </row>
    <row r="14" spans="1:19" x14ac:dyDescent="0.2">
      <c r="A14" s="1">
        <v>2010</v>
      </c>
      <c r="B14" s="41">
        <v>4929</v>
      </c>
      <c r="C14" s="41">
        <v>4452</v>
      </c>
      <c r="D14" s="41">
        <v>4929</v>
      </c>
      <c r="E14" s="43">
        <f t="shared" si="6"/>
        <v>14310</v>
      </c>
      <c r="F14" s="41">
        <v>4770</v>
      </c>
      <c r="G14" s="41">
        <v>4929</v>
      </c>
      <c r="H14" s="41">
        <v>4770</v>
      </c>
      <c r="I14" s="43">
        <f t="shared" si="7"/>
        <v>14469</v>
      </c>
      <c r="J14" s="41">
        <v>4929</v>
      </c>
      <c r="K14" s="41">
        <v>4929</v>
      </c>
      <c r="L14" s="41">
        <v>4770</v>
      </c>
      <c r="M14" s="43">
        <f t="shared" si="8"/>
        <v>14628</v>
      </c>
      <c r="N14" s="41">
        <v>4929</v>
      </c>
      <c r="O14" s="41">
        <v>4770</v>
      </c>
      <c r="P14" s="41">
        <v>4929</v>
      </c>
      <c r="Q14" s="43">
        <f t="shared" si="5"/>
        <v>14628</v>
      </c>
      <c r="R14" s="4">
        <f t="shared" si="4"/>
        <v>58035</v>
      </c>
      <c r="S14" s="26"/>
    </row>
    <row r="15" spans="1:19" x14ac:dyDescent="0.2">
      <c r="A15" s="1">
        <v>2011</v>
      </c>
      <c r="B15" s="41">
        <v>4929</v>
      </c>
      <c r="C15" s="41">
        <v>4452</v>
      </c>
      <c r="D15" s="41">
        <v>4929</v>
      </c>
      <c r="E15" s="43">
        <f t="shared" si="6"/>
        <v>14310</v>
      </c>
      <c r="F15" s="41">
        <v>4770</v>
      </c>
      <c r="G15" s="41">
        <v>4929</v>
      </c>
      <c r="H15" s="41">
        <v>4770</v>
      </c>
      <c r="I15" s="43">
        <f t="shared" si="7"/>
        <v>14469</v>
      </c>
      <c r="J15" s="41">
        <v>4929</v>
      </c>
      <c r="K15" s="41">
        <v>4929</v>
      </c>
      <c r="L15" s="41">
        <v>4770</v>
      </c>
      <c r="M15" s="43">
        <f t="shared" si="8"/>
        <v>14628</v>
      </c>
      <c r="N15" s="41">
        <v>4929</v>
      </c>
      <c r="O15" s="41">
        <v>4770</v>
      </c>
      <c r="P15" s="41">
        <v>4929</v>
      </c>
      <c r="Q15" s="43">
        <f t="shared" si="5"/>
        <v>14628</v>
      </c>
      <c r="R15" s="4">
        <f>SUM(E15+I15+M15+Q15)</f>
        <v>58035</v>
      </c>
      <c r="S15" s="26"/>
    </row>
    <row r="16" spans="1:19" x14ac:dyDescent="0.2">
      <c r="A16" s="1">
        <v>2012</v>
      </c>
      <c r="B16" s="41">
        <v>4929</v>
      </c>
      <c r="C16" s="41">
        <f>159*29</f>
        <v>4611</v>
      </c>
      <c r="D16" s="41">
        <v>4929</v>
      </c>
      <c r="E16" s="43">
        <f t="shared" si="6"/>
        <v>14469</v>
      </c>
      <c r="F16" s="41">
        <v>4770</v>
      </c>
      <c r="G16" s="41">
        <v>4929</v>
      </c>
      <c r="H16" s="41">
        <v>4770</v>
      </c>
      <c r="I16" s="43">
        <f t="shared" si="7"/>
        <v>14469</v>
      </c>
      <c r="J16" s="41">
        <v>4929</v>
      </c>
      <c r="K16" s="41">
        <v>4929</v>
      </c>
      <c r="L16" s="41">
        <v>4770</v>
      </c>
      <c r="M16" s="43">
        <f t="shared" si="8"/>
        <v>14628</v>
      </c>
      <c r="N16" s="41">
        <v>4929</v>
      </c>
      <c r="O16" s="41">
        <v>4770</v>
      </c>
      <c r="P16" s="41">
        <v>4929</v>
      </c>
      <c r="Q16" s="43">
        <f>SUM(N16:P16)</f>
        <v>14628</v>
      </c>
      <c r="R16" s="4">
        <f>SUM(E16+I16+M16+Q16)</f>
        <v>58194</v>
      </c>
      <c r="S16" s="26"/>
    </row>
    <row r="17" spans="1:19" x14ac:dyDescent="0.2">
      <c r="A17" s="1">
        <v>2013</v>
      </c>
      <c r="B17" s="41">
        <v>4929</v>
      </c>
      <c r="C17" s="41">
        <v>4452</v>
      </c>
      <c r="D17" s="41">
        <v>4929</v>
      </c>
      <c r="E17" s="43">
        <f t="shared" ref="E17" si="9">SUM(B17:D17)</f>
        <v>14310</v>
      </c>
      <c r="F17" s="41">
        <v>4770</v>
      </c>
      <c r="G17" s="41">
        <v>4929</v>
      </c>
      <c r="H17" s="41">
        <v>4770</v>
      </c>
      <c r="I17" s="43">
        <f t="shared" ref="I17" si="10">SUM(F17:H17)</f>
        <v>14469</v>
      </c>
      <c r="J17" s="41">
        <v>4929</v>
      </c>
      <c r="K17" s="41">
        <v>4929</v>
      </c>
      <c r="L17" s="41">
        <v>4770</v>
      </c>
      <c r="M17" s="43">
        <f t="shared" ref="M17" si="11">SUM(J17:L17)</f>
        <v>14628</v>
      </c>
      <c r="N17" s="41">
        <v>4929</v>
      </c>
      <c r="O17" s="41">
        <v>4770</v>
      </c>
      <c r="P17" s="41">
        <v>4929</v>
      </c>
      <c r="Q17" s="43">
        <f t="shared" ref="Q17" si="12">SUM(N17:P17)</f>
        <v>14628</v>
      </c>
      <c r="R17" s="4">
        <f t="shared" ref="R17" si="13">SUM(E17+I17+M17+Q17)</f>
        <v>58035</v>
      </c>
      <c r="S17" s="26"/>
    </row>
    <row r="18" spans="1:19" x14ac:dyDescent="0.2">
      <c r="A18" s="1">
        <v>2014</v>
      </c>
      <c r="B18" s="41">
        <v>4929</v>
      </c>
      <c r="C18" s="41">
        <v>4452</v>
      </c>
      <c r="D18" s="41">
        <v>4929</v>
      </c>
      <c r="E18" s="43">
        <f t="shared" ref="E18:E19" si="14">SUM(B18:D18)</f>
        <v>14310</v>
      </c>
      <c r="F18" s="41">
        <v>4770</v>
      </c>
      <c r="G18" s="41">
        <v>4929</v>
      </c>
      <c r="H18" s="41">
        <v>4770</v>
      </c>
      <c r="I18" s="43">
        <f t="shared" ref="I18:I19" si="15">SUM(F18:H18)</f>
        <v>14469</v>
      </c>
      <c r="J18" s="41">
        <v>4929</v>
      </c>
      <c r="K18" s="41">
        <v>4929</v>
      </c>
      <c r="L18" s="41">
        <v>4770</v>
      </c>
      <c r="M18" s="43">
        <f t="shared" ref="M18:M19" si="16">SUM(J18:L18)</f>
        <v>14628</v>
      </c>
      <c r="N18" s="41">
        <v>4929</v>
      </c>
      <c r="O18" s="41">
        <v>4770</v>
      </c>
      <c r="P18" s="41">
        <v>4929</v>
      </c>
      <c r="Q18" s="43">
        <f t="shared" ref="Q18:Q19" si="17">SUM(N18:P18)</f>
        <v>14628</v>
      </c>
      <c r="R18" s="4">
        <f t="shared" ref="R18:R19" si="18">SUM(E18+I18+M18+Q18)</f>
        <v>58035</v>
      </c>
      <c r="S18" s="26"/>
    </row>
    <row r="19" spans="1:19" x14ac:dyDescent="0.2">
      <c r="A19" s="1">
        <v>2015</v>
      </c>
      <c r="B19" s="41">
        <v>4929</v>
      </c>
      <c r="C19" s="41">
        <v>4452</v>
      </c>
      <c r="D19" s="41">
        <v>4929</v>
      </c>
      <c r="E19" s="43">
        <f t="shared" si="14"/>
        <v>14310</v>
      </c>
      <c r="F19" s="41">
        <v>4770</v>
      </c>
      <c r="G19" s="41">
        <v>4929</v>
      </c>
      <c r="H19" s="41">
        <v>4770</v>
      </c>
      <c r="I19" s="43">
        <f t="shared" si="15"/>
        <v>14469</v>
      </c>
      <c r="J19" s="41">
        <v>4929</v>
      </c>
      <c r="K19" s="41">
        <v>4929</v>
      </c>
      <c r="L19" s="41">
        <v>4770</v>
      </c>
      <c r="M19" s="43">
        <f t="shared" si="16"/>
        <v>14628</v>
      </c>
      <c r="N19" s="41">
        <v>4929</v>
      </c>
      <c r="O19" s="41">
        <v>4770</v>
      </c>
      <c r="P19" s="41">
        <v>4929</v>
      </c>
      <c r="Q19" s="43">
        <f t="shared" si="17"/>
        <v>14628</v>
      </c>
      <c r="R19" s="4">
        <f t="shared" si="18"/>
        <v>58035</v>
      </c>
      <c r="S19" s="26"/>
    </row>
    <row r="20" spans="1:19" x14ac:dyDescent="0.2">
      <c r="A20" s="1">
        <v>2016</v>
      </c>
      <c r="B20" s="41">
        <v>4929</v>
      </c>
      <c r="C20" s="41">
        <v>4611</v>
      </c>
      <c r="D20" s="41">
        <v>4929</v>
      </c>
      <c r="E20" s="43">
        <f t="shared" ref="E20" si="19">SUM(B20:D20)</f>
        <v>14469</v>
      </c>
      <c r="F20" s="41">
        <v>4770</v>
      </c>
      <c r="G20" s="41">
        <v>4929</v>
      </c>
      <c r="H20" s="41">
        <v>4770</v>
      </c>
      <c r="I20" s="43">
        <f t="shared" ref="I20" si="20">SUM(F20:H20)</f>
        <v>14469</v>
      </c>
      <c r="J20" s="41">
        <v>4929</v>
      </c>
      <c r="K20" s="41">
        <v>4929</v>
      </c>
      <c r="L20" s="41">
        <v>4758</v>
      </c>
      <c r="M20" s="43">
        <f t="shared" ref="M20" si="21">SUM(J20:L20)</f>
        <v>14616</v>
      </c>
      <c r="N20" s="41">
        <v>4898</v>
      </c>
      <c r="O20" s="41">
        <v>4740</v>
      </c>
      <c r="P20" s="41">
        <v>4898</v>
      </c>
      <c r="Q20" s="43">
        <f t="shared" ref="Q20" si="22">SUM(N20:P20)</f>
        <v>14536</v>
      </c>
      <c r="R20" s="4">
        <f t="shared" ref="R20" si="23">SUM(E20+I20+M20+Q20)</f>
        <v>58090</v>
      </c>
      <c r="S20" s="26"/>
    </row>
    <row r="21" spans="1:19" x14ac:dyDescent="0.2">
      <c r="A21" s="1">
        <v>2017</v>
      </c>
      <c r="B21" s="41">
        <v>4898</v>
      </c>
      <c r="C21" s="41">
        <v>4424</v>
      </c>
      <c r="D21" s="41">
        <v>4898</v>
      </c>
      <c r="E21" s="43">
        <f t="shared" ref="E21" si="24">SUM(B21:D21)</f>
        <v>14220</v>
      </c>
      <c r="F21" s="41">
        <v>4740</v>
      </c>
      <c r="G21" s="41">
        <v>4898</v>
      </c>
      <c r="H21" s="41">
        <v>4740</v>
      </c>
      <c r="I21" s="43">
        <f t="shared" ref="I21" si="25">SUM(F21:H21)</f>
        <v>14378</v>
      </c>
      <c r="J21" s="41">
        <v>4898</v>
      </c>
      <c r="K21" s="41">
        <v>4898</v>
      </c>
      <c r="L21" s="41">
        <v>4740</v>
      </c>
      <c r="M21" s="43">
        <f t="shared" ref="M21" si="26">SUM(J21:L21)</f>
        <v>14536</v>
      </c>
      <c r="N21" s="41">
        <v>4898</v>
      </c>
      <c r="O21" s="41">
        <v>4740</v>
      </c>
      <c r="P21" s="41">
        <v>4898</v>
      </c>
      <c r="Q21" s="43">
        <f t="shared" ref="Q21" si="27">SUM(N21:P21)</f>
        <v>14536</v>
      </c>
      <c r="R21" s="4">
        <f t="shared" ref="R21" si="28">SUM(E21+I21+M21+Q21)</f>
        <v>57670</v>
      </c>
      <c r="S21" s="26"/>
    </row>
    <row r="22" spans="1:19" s="13" customFormat="1" x14ac:dyDescent="0.2">
      <c r="A22" s="1">
        <v>2018</v>
      </c>
      <c r="B22" s="41">
        <v>4898</v>
      </c>
      <c r="C22" s="41">
        <v>4424</v>
      </c>
      <c r="D22" s="41">
        <v>4898</v>
      </c>
      <c r="E22" s="43">
        <f t="shared" ref="E22" si="29">SUM(B22:D22)</f>
        <v>14220</v>
      </c>
      <c r="F22" s="41">
        <v>4740</v>
      </c>
      <c r="G22" s="41">
        <v>4898</v>
      </c>
      <c r="H22" s="41">
        <v>4740</v>
      </c>
      <c r="I22" s="43">
        <f t="shared" ref="I22" si="30">SUM(F22:H22)</f>
        <v>14378</v>
      </c>
      <c r="J22" s="41">
        <v>4898</v>
      </c>
      <c r="K22" s="41">
        <v>4898</v>
      </c>
      <c r="L22" s="41">
        <v>4740</v>
      </c>
      <c r="M22" s="43">
        <f t="shared" ref="M22" si="31">SUM(J22:L22)</f>
        <v>14536</v>
      </c>
      <c r="N22" s="41">
        <v>4898</v>
      </c>
      <c r="O22" s="41">
        <v>4740</v>
      </c>
      <c r="P22" s="41">
        <v>4898</v>
      </c>
      <c r="Q22" s="43">
        <f t="shared" ref="Q22" si="32">SUM(N22:P22)</f>
        <v>14536</v>
      </c>
      <c r="R22" s="4">
        <f t="shared" ref="R22" si="33">SUM(E22+I22+M22+Q22)</f>
        <v>57670</v>
      </c>
    </row>
    <row r="23" spans="1:19" s="13" customFormat="1" x14ac:dyDescent="0.2">
      <c r="A23" s="1">
        <v>2019</v>
      </c>
      <c r="B23" s="41">
        <v>4898</v>
      </c>
      <c r="C23" s="41">
        <v>4424</v>
      </c>
      <c r="D23" s="41">
        <v>4898</v>
      </c>
      <c r="E23" s="43">
        <f t="shared" ref="E23:E24" si="34">SUM(B23:D23)</f>
        <v>14220</v>
      </c>
      <c r="F23" s="41">
        <v>4740</v>
      </c>
      <c r="G23" s="41">
        <v>4898</v>
      </c>
      <c r="H23" s="41">
        <v>4740</v>
      </c>
      <c r="I23" s="43">
        <f t="shared" ref="I23:I24" si="35">SUM(F23:H23)</f>
        <v>14378</v>
      </c>
      <c r="J23" s="41">
        <v>4898</v>
      </c>
      <c r="K23" s="41">
        <v>4898</v>
      </c>
      <c r="L23" s="77">
        <v>4740</v>
      </c>
      <c r="M23" s="43">
        <f t="shared" ref="M23" si="36">SUM(J23:L23)</f>
        <v>14536</v>
      </c>
      <c r="N23" s="41">
        <f>3715/0.7585</f>
        <v>4897.8246539222155</v>
      </c>
      <c r="O23" s="41">
        <f>3805/0.8027</f>
        <v>4740.2516506789589</v>
      </c>
      <c r="P23" s="41">
        <f>+P47/P71</f>
        <v>4897.6868327402135</v>
      </c>
      <c r="Q23" s="43">
        <f t="shared" ref="Q23" si="37">SUM(N23:P23)</f>
        <v>14535.763137341388</v>
      </c>
      <c r="R23" s="4">
        <f t="shared" ref="R23" si="38">SUM(E23+I23+M23+Q23)</f>
        <v>57669.76313734139</v>
      </c>
    </row>
    <row r="24" spans="1:19" s="70" customFormat="1" x14ac:dyDescent="0.2">
      <c r="A24" s="1">
        <v>2020</v>
      </c>
      <c r="B24" s="61">
        <v>4898</v>
      </c>
      <c r="C24" s="61">
        <v>4582</v>
      </c>
      <c r="D24" s="61">
        <v>4898</v>
      </c>
      <c r="E24" s="43">
        <f t="shared" si="34"/>
        <v>14378</v>
      </c>
      <c r="F24" s="41">
        <v>4740</v>
      </c>
      <c r="G24" s="61">
        <v>4898</v>
      </c>
      <c r="H24" s="41">
        <v>4740</v>
      </c>
      <c r="I24" s="43">
        <f t="shared" si="35"/>
        <v>14378</v>
      </c>
      <c r="J24" s="41">
        <v>4898</v>
      </c>
      <c r="K24" s="49">
        <v>4898</v>
      </c>
      <c r="L24" s="77">
        <v>4740</v>
      </c>
      <c r="M24" s="50">
        <f t="shared" ref="M24" si="39">SUM(J24:L24)</f>
        <v>14536</v>
      </c>
      <c r="N24" s="49">
        <f>3715/0.7585</f>
        <v>4897.8246539222155</v>
      </c>
      <c r="O24" s="49">
        <f>3805/0.8027</f>
        <v>4740.2516506789589</v>
      </c>
      <c r="P24" s="49">
        <f>3715/0.7585</f>
        <v>4897.8246539222155</v>
      </c>
      <c r="Q24" s="50">
        <f t="shared" ref="Q24" si="40">SUM(N24:P24)</f>
        <v>14535.900958523391</v>
      </c>
      <c r="R24" s="51">
        <f t="shared" ref="R24" si="41">SUM(E24+I24+M24+Q24)</f>
        <v>57827.900958523387</v>
      </c>
    </row>
    <row r="25" spans="1:19" s="70" customFormat="1" x14ac:dyDescent="0.2">
      <c r="A25" s="1">
        <v>2021</v>
      </c>
      <c r="B25" s="61">
        <v>4898</v>
      </c>
      <c r="C25" s="61">
        <v>4424</v>
      </c>
      <c r="D25" s="61">
        <v>4898</v>
      </c>
      <c r="E25" s="43">
        <f t="shared" ref="E25" si="42">SUM(B25:D25)</f>
        <v>14220</v>
      </c>
      <c r="F25" s="41">
        <v>4740</v>
      </c>
      <c r="G25" s="61">
        <v>4898</v>
      </c>
      <c r="H25" s="41">
        <v>4740</v>
      </c>
      <c r="I25" s="43">
        <f t="shared" ref="I25" si="43">SUM(F25:H25)</f>
        <v>14378</v>
      </c>
      <c r="J25" s="41">
        <v>4898</v>
      </c>
      <c r="K25" s="49">
        <v>4898</v>
      </c>
      <c r="L25" s="77">
        <v>4740</v>
      </c>
      <c r="M25" s="50">
        <f t="shared" ref="M25" si="44">SUM(J25:L25)</f>
        <v>14536</v>
      </c>
      <c r="N25" s="49">
        <f>3715/0.7585</f>
        <v>4897.8246539222155</v>
      </c>
      <c r="O25" s="49">
        <f>3805/0.8027</f>
        <v>4740.2516506789589</v>
      </c>
      <c r="P25" s="49">
        <v>4898</v>
      </c>
      <c r="Q25" s="50">
        <f t="shared" ref="Q25" si="45">SUM(N25:P25)</f>
        <v>14536.076304601174</v>
      </c>
      <c r="R25" s="51">
        <f t="shared" ref="R25" si="46">SUM(E25+I25+M25+Q25)</f>
        <v>57670.076304601171</v>
      </c>
    </row>
    <row r="26" spans="1:19" s="70" customFormat="1" x14ac:dyDescent="0.2">
      <c r="A26" s="46">
        <v>2022</v>
      </c>
      <c r="B26" s="49">
        <v>4898</v>
      </c>
      <c r="C26" s="49">
        <v>4424</v>
      </c>
      <c r="D26" s="49">
        <v>4898</v>
      </c>
      <c r="E26" s="50">
        <f t="shared" ref="E26" si="47">SUM(B26:D26)</f>
        <v>14220</v>
      </c>
      <c r="F26" s="49">
        <v>4740</v>
      </c>
      <c r="G26" s="49">
        <v>4898</v>
      </c>
      <c r="H26" s="49">
        <v>4740</v>
      </c>
      <c r="I26" s="50">
        <f t="shared" ref="I26" si="48">SUM(F26:H26)</f>
        <v>14378</v>
      </c>
      <c r="J26" s="49">
        <v>4898</v>
      </c>
      <c r="K26" s="49">
        <v>4898</v>
      </c>
      <c r="L26" s="77">
        <v>4740</v>
      </c>
      <c r="M26" s="50">
        <f t="shared" ref="M26" si="49">SUM(J26:L26)</f>
        <v>14536</v>
      </c>
      <c r="N26" s="49">
        <f>3715/0.7585</f>
        <v>4897.8246539222155</v>
      </c>
      <c r="O26" s="124">
        <f>3805/0.8027</f>
        <v>4740.2516506789589</v>
      </c>
      <c r="P26" s="124">
        <f>3715/0.7585</f>
        <v>4897.8246539222155</v>
      </c>
      <c r="Q26" s="125">
        <f t="shared" ref="Q26" si="50">SUM(N26:P26)</f>
        <v>14535.900958523391</v>
      </c>
      <c r="R26" s="126">
        <f t="shared" ref="R26" si="51">SUM(E26+I26+M26+Q26)</f>
        <v>57669.900958523387</v>
      </c>
    </row>
    <row r="27" spans="1:19" s="70" customFormat="1" x14ac:dyDescent="0.2">
      <c r="A27" s="40">
        <v>2023</v>
      </c>
      <c r="B27" s="104">
        <v>4898</v>
      </c>
      <c r="C27" s="115">
        <v>4424</v>
      </c>
      <c r="D27" s="115">
        <v>4898</v>
      </c>
      <c r="E27" s="116">
        <f t="shared" ref="E27" si="52">SUM(B27:D27)</f>
        <v>14220</v>
      </c>
      <c r="F27" s="115">
        <v>4740</v>
      </c>
      <c r="G27" s="115">
        <v>4898</v>
      </c>
      <c r="H27" s="115">
        <v>4740</v>
      </c>
      <c r="I27" s="116">
        <f t="shared" ref="I27" si="53">SUM(F27:H27)</f>
        <v>14378</v>
      </c>
      <c r="J27" s="115">
        <v>4898</v>
      </c>
      <c r="K27" s="115">
        <v>4898</v>
      </c>
      <c r="L27" s="123">
        <v>4740</v>
      </c>
      <c r="M27" s="116">
        <f t="shared" ref="M27" si="54">SUM(J27:L27)</f>
        <v>14536</v>
      </c>
      <c r="N27" s="115">
        <f>3715/0.7585</f>
        <v>4897.8246539222155</v>
      </c>
      <c r="O27" s="115">
        <f>3805/0.8027</f>
        <v>4740.2516506789589</v>
      </c>
      <c r="P27" s="115">
        <f>3715/0.7585</f>
        <v>4897.8246539222155</v>
      </c>
      <c r="Q27" s="116">
        <f t="shared" ref="Q27" si="55">SUM(N27:P27)</f>
        <v>14535.900958523391</v>
      </c>
      <c r="R27" s="117">
        <f t="shared" ref="R27" si="56">SUM(E27+I27+M27+Q27)</f>
        <v>57669.900958523387</v>
      </c>
    </row>
    <row r="28" spans="1:19" s="70" customFormat="1" x14ac:dyDescent="0.2">
      <c r="A28" s="1"/>
      <c r="B28" s="61"/>
      <c r="C28" s="61"/>
      <c r="D28" s="61"/>
      <c r="E28" s="62"/>
      <c r="F28" s="61"/>
      <c r="G28" s="61"/>
      <c r="H28" s="61"/>
      <c r="I28" s="62"/>
      <c r="J28" s="61"/>
      <c r="K28" s="61"/>
      <c r="L28" s="61"/>
      <c r="M28" s="62"/>
      <c r="N28" s="61"/>
      <c r="O28" s="61"/>
      <c r="P28" s="61"/>
      <c r="Q28" s="62"/>
      <c r="R28" s="63"/>
    </row>
    <row r="29" spans="1:19" x14ac:dyDescent="0.2">
      <c r="A29" s="59" t="s">
        <v>19</v>
      </c>
      <c r="B29" s="26"/>
      <c r="C29" s="26"/>
      <c r="D29" s="26"/>
      <c r="E29" s="42"/>
      <c r="F29" s="26"/>
      <c r="G29" s="26"/>
      <c r="H29" s="26"/>
      <c r="I29" s="42"/>
      <c r="K29" s="26"/>
      <c r="L29" s="26"/>
      <c r="M29" s="42"/>
      <c r="N29" s="26"/>
      <c r="O29" s="26"/>
      <c r="P29" s="26"/>
      <c r="Q29" s="42"/>
      <c r="S29" s="26"/>
    </row>
    <row r="30" spans="1:19" x14ac:dyDescent="0.2">
      <c r="A30" s="1">
        <v>2002</v>
      </c>
      <c r="B30" s="41">
        <v>3905</v>
      </c>
      <c r="C30" s="41">
        <v>4204</v>
      </c>
      <c r="D30" s="41">
        <v>4492</v>
      </c>
      <c r="E30" s="43">
        <f t="shared" ref="E30:E36" si="57">SUM(B30:D30)</f>
        <v>12601</v>
      </c>
      <c r="F30" s="41">
        <v>3693</v>
      </c>
      <c r="G30" s="41">
        <v>4169</v>
      </c>
      <c r="H30" s="41">
        <v>3756</v>
      </c>
      <c r="I30" s="43">
        <f t="shared" ref="I30:I35" si="58">SUM(F30:H30)</f>
        <v>11618</v>
      </c>
      <c r="J30" s="41">
        <v>2319</v>
      </c>
      <c r="K30" s="41">
        <v>2978</v>
      </c>
      <c r="L30" s="41">
        <v>2175</v>
      </c>
      <c r="M30" s="43">
        <f t="shared" ref="M30:M35" si="59">SUM(J30:L30)</f>
        <v>7472</v>
      </c>
      <c r="N30" s="41">
        <v>2665</v>
      </c>
      <c r="O30" s="41">
        <v>3096</v>
      </c>
      <c r="P30" s="41">
        <v>3380</v>
      </c>
      <c r="Q30" s="43">
        <f t="shared" ref="Q30:Q38" si="60">SUM(N30:P30)</f>
        <v>9141</v>
      </c>
      <c r="R30" s="4">
        <f t="shared" ref="R30:R38" si="61">SUM(E30+I30+M30+Q30)</f>
        <v>40832</v>
      </c>
      <c r="S30" s="26"/>
    </row>
    <row r="31" spans="1:19" x14ac:dyDescent="0.2">
      <c r="A31" s="1">
        <v>2003</v>
      </c>
      <c r="B31" s="41">
        <v>3445</v>
      </c>
      <c r="C31" s="41">
        <v>4221</v>
      </c>
      <c r="D31" s="41">
        <v>4138</v>
      </c>
      <c r="E31" s="43">
        <f t="shared" si="57"/>
        <v>11804</v>
      </c>
      <c r="F31" s="41">
        <v>3773</v>
      </c>
      <c r="G31" s="41">
        <v>3384</v>
      </c>
      <c r="H31" s="41">
        <v>2428</v>
      </c>
      <c r="I31" s="43">
        <f t="shared" si="58"/>
        <v>9585</v>
      </c>
      <c r="J31" s="41">
        <v>2521</v>
      </c>
      <c r="K31" s="41">
        <v>2492</v>
      </c>
      <c r="L31" s="41">
        <v>2812</v>
      </c>
      <c r="M31" s="43">
        <f t="shared" si="59"/>
        <v>7825</v>
      </c>
      <c r="N31" s="41">
        <v>3463</v>
      </c>
      <c r="O31" s="41">
        <v>3724</v>
      </c>
      <c r="P31" s="41">
        <v>3401</v>
      </c>
      <c r="Q31" s="43">
        <f t="shared" si="60"/>
        <v>10588</v>
      </c>
      <c r="R31" s="4">
        <f t="shared" si="61"/>
        <v>39802</v>
      </c>
      <c r="S31" s="26"/>
    </row>
    <row r="32" spans="1:19" x14ac:dyDescent="0.2">
      <c r="A32" s="1">
        <v>2004</v>
      </c>
      <c r="B32" s="41">
        <v>3228</v>
      </c>
      <c r="C32" s="41">
        <v>4274</v>
      </c>
      <c r="D32" s="41">
        <v>4289</v>
      </c>
      <c r="E32" s="43">
        <f t="shared" si="57"/>
        <v>11791</v>
      </c>
      <c r="F32" s="41">
        <v>3610</v>
      </c>
      <c r="G32" s="41">
        <v>3926</v>
      </c>
      <c r="H32" s="41">
        <v>2761</v>
      </c>
      <c r="I32" s="43">
        <f t="shared" si="58"/>
        <v>10297</v>
      </c>
      <c r="J32" s="41">
        <v>2202</v>
      </c>
      <c r="K32" s="41">
        <v>2107</v>
      </c>
      <c r="L32" s="41">
        <v>2121</v>
      </c>
      <c r="M32" s="43">
        <f t="shared" si="59"/>
        <v>6430</v>
      </c>
      <c r="N32" s="41">
        <v>3068</v>
      </c>
      <c r="O32" s="41">
        <v>3715</v>
      </c>
      <c r="P32" s="41">
        <v>3402</v>
      </c>
      <c r="Q32" s="43">
        <f t="shared" si="60"/>
        <v>10185</v>
      </c>
      <c r="R32" s="4">
        <f t="shared" si="61"/>
        <v>38703</v>
      </c>
      <c r="S32" s="26"/>
    </row>
    <row r="33" spans="1:19" x14ac:dyDescent="0.2">
      <c r="A33" s="1">
        <v>2005</v>
      </c>
      <c r="B33" s="41">
        <v>3247</v>
      </c>
      <c r="C33" s="41">
        <v>4008</v>
      </c>
      <c r="D33" s="41">
        <v>4646</v>
      </c>
      <c r="E33" s="43">
        <f t="shared" si="57"/>
        <v>11901</v>
      </c>
      <c r="F33" s="41">
        <v>3658</v>
      </c>
      <c r="G33" s="41">
        <v>3589</v>
      </c>
      <c r="H33" s="41">
        <v>3157</v>
      </c>
      <c r="I33" s="43">
        <f t="shared" si="58"/>
        <v>10404</v>
      </c>
      <c r="J33" s="41">
        <v>3010</v>
      </c>
      <c r="K33" s="41">
        <v>2569</v>
      </c>
      <c r="L33" s="41">
        <v>2598</v>
      </c>
      <c r="M33" s="43">
        <f t="shared" si="59"/>
        <v>8177</v>
      </c>
      <c r="N33" s="41">
        <v>3396</v>
      </c>
      <c r="O33" s="41">
        <v>3659</v>
      </c>
      <c r="P33" s="41">
        <v>3313</v>
      </c>
      <c r="Q33" s="43">
        <f t="shared" si="60"/>
        <v>10368</v>
      </c>
      <c r="R33" s="4">
        <f t="shared" si="61"/>
        <v>40850</v>
      </c>
      <c r="S33" s="26"/>
    </row>
    <row r="34" spans="1:19" x14ac:dyDescent="0.2">
      <c r="A34" s="1">
        <v>2006</v>
      </c>
      <c r="B34" s="41">
        <v>3695</v>
      </c>
      <c r="C34" s="41">
        <v>4114</v>
      </c>
      <c r="D34" s="41">
        <v>4715</v>
      </c>
      <c r="E34" s="43">
        <f t="shared" si="57"/>
        <v>12524</v>
      </c>
      <c r="F34" s="41">
        <v>4182</v>
      </c>
      <c r="G34" s="41">
        <v>4147</v>
      </c>
      <c r="H34" s="41">
        <v>3055</v>
      </c>
      <c r="I34" s="43">
        <f t="shared" si="58"/>
        <v>11384</v>
      </c>
      <c r="J34" s="41">
        <v>3502</v>
      </c>
      <c r="K34" s="41">
        <v>3226</v>
      </c>
      <c r="L34" s="41">
        <v>2828</v>
      </c>
      <c r="M34" s="43">
        <f t="shared" si="59"/>
        <v>9556</v>
      </c>
      <c r="N34" s="41">
        <v>2840</v>
      </c>
      <c r="O34" s="41">
        <v>3712</v>
      </c>
      <c r="P34" s="41">
        <v>3320</v>
      </c>
      <c r="Q34" s="43">
        <f t="shared" si="60"/>
        <v>9872</v>
      </c>
      <c r="R34" s="4">
        <f t="shared" si="61"/>
        <v>43336</v>
      </c>
      <c r="S34" s="26"/>
    </row>
    <row r="35" spans="1:19" x14ac:dyDescent="0.2">
      <c r="A35" s="1">
        <v>2007</v>
      </c>
      <c r="B35" s="41">
        <v>3736</v>
      </c>
      <c r="C35" s="41">
        <v>4108</v>
      </c>
      <c r="D35" s="41">
        <v>4513</v>
      </c>
      <c r="E35" s="43">
        <f t="shared" si="57"/>
        <v>12357</v>
      </c>
      <c r="F35" s="41">
        <v>3916</v>
      </c>
      <c r="G35" s="41">
        <v>3700</v>
      </c>
      <c r="H35" s="41">
        <v>2866</v>
      </c>
      <c r="I35" s="43">
        <f t="shared" si="58"/>
        <v>10482</v>
      </c>
      <c r="J35" s="41">
        <v>3337</v>
      </c>
      <c r="K35" s="41">
        <v>3403</v>
      </c>
      <c r="L35" s="41">
        <v>3217</v>
      </c>
      <c r="M35" s="43">
        <f t="shared" si="59"/>
        <v>9957</v>
      </c>
      <c r="N35" s="41">
        <v>3373</v>
      </c>
      <c r="O35" s="41">
        <v>3689</v>
      </c>
      <c r="P35" s="41">
        <v>3297</v>
      </c>
      <c r="Q35" s="43">
        <f t="shared" si="60"/>
        <v>10359</v>
      </c>
      <c r="R35" s="4">
        <f t="shared" si="61"/>
        <v>43155</v>
      </c>
      <c r="S35" s="26"/>
    </row>
    <row r="36" spans="1:19" x14ac:dyDescent="0.2">
      <c r="A36" s="1">
        <v>2008</v>
      </c>
      <c r="B36" s="41">
        <v>3403</v>
      </c>
      <c r="C36" s="41">
        <v>4120</v>
      </c>
      <c r="D36" s="41">
        <v>4421</v>
      </c>
      <c r="E36" s="43">
        <f t="shared" si="57"/>
        <v>11944</v>
      </c>
      <c r="F36" s="41">
        <v>3195</v>
      </c>
      <c r="G36" s="41">
        <v>2919</v>
      </c>
      <c r="H36" s="41">
        <v>2980</v>
      </c>
      <c r="I36" s="43">
        <f t="shared" ref="I36:I43" si="62">SUM(F36:H36)</f>
        <v>9094</v>
      </c>
      <c r="J36" s="41">
        <v>2970</v>
      </c>
      <c r="K36" s="41">
        <v>2684</v>
      </c>
      <c r="L36" s="41">
        <v>2802</v>
      </c>
      <c r="M36" s="43">
        <f t="shared" ref="M36:M43" si="63">SUM(J36:L36)</f>
        <v>8456</v>
      </c>
      <c r="N36" s="41">
        <v>3168</v>
      </c>
      <c r="O36" s="41">
        <v>3186</v>
      </c>
      <c r="P36" s="41">
        <v>3033</v>
      </c>
      <c r="Q36" s="43">
        <f t="shared" si="60"/>
        <v>9387</v>
      </c>
      <c r="R36" s="4">
        <f t="shared" si="61"/>
        <v>38881</v>
      </c>
      <c r="S36" s="26"/>
    </row>
    <row r="37" spans="1:19" x14ac:dyDescent="0.2">
      <c r="A37" s="1">
        <v>2009</v>
      </c>
      <c r="B37" s="41">
        <v>2529</v>
      </c>
      <c r="C37" s="41">
        <v>3457</v>
      </c>
      <c r="D37" s="41">
        <v>4331</v>
      </c>
      <c r="E37" s="43">
        <f t="shared" ref="E37:E43" si="64">SUM(B37:D37)</f>
        <v>10317</v>
      </c>
      <c r="F37" s="41">
        <v>3751</v>
      </c>
      <c r="G37" s="41">
        <v>3555</v>
      </c>
      <c r="H37" s="41">
        <v>3012</v>
      </c>
      <c r="I37" s="43">
        <f t="shared" si="62"/>
        <v>10318</v>
      </c>
      <c r="J37" s="41">
        <v>2539</v>
      </c>
      <c r="K37" s="41">
        <v>2349</v>
      </c>
      <c r="L37" s="41">
        <v>2041</v>
      </c>
      <c r="M37" s="43">
        <f t="shared" si="63"/>
        <v>6929</v>
      </c>
      <c r="N37" s="41">
        <v>2743</v>
      </c>
      <c r="O37" s="41">
        <v>3076</v>
      </c>
      <c r="P37" s="41">
        <v>3078</v>
      </c>
      <c r="Q37" s="43">
        <f t="shared" si="60"/>
        <v>8897</v>
      </c>
      <c r="R37" s="4">
        <f t="shared" si="61"/>
        <v>36461</v>
      </c>
      <c r="S37" s="27"/>
    </row>
    <row r="38" spans="1:19" x14ac:dyDescent="0.2">
      <c r="A38" s="1">
        <v>2010</v>
      </c>
      <c r="B38" s="41">
        <v>2936</v>
      </c>
      <c r="C38" s="41">
        <v>3964</v>
      </c>
      <c r="D38" s="41">
        <v>4323</v>
      </c>
      <c r="E38" s="43">
        <f t="shared" si="64"/>
        <v>11223</v>
      </c>
      <c r="F38" s="41">
        <v>3008</v>
      </c>
      <c r="G38" s="41">
        <v>2880</v>
      </c>
      <c r="H38" s="41">
        <v>2326</v>
      </c>
      <c r="I38" s="43">
        <f t="shared" si="62"/>
        <v>8214</v>
      </c>
      <c r="J38" s="41">
        <v>2846</v>
      </c>
      <c r="K38" s="41">
        <v>2491</v>
      </c>
      <c r="L38" s="41">
        <v>2793</v>
      </c>
      <c r="M38" s="43">
        <f t="shared" si="63"/>
        <v>8130</v>
      </c>
      <c r="N38" s="41">
        <v>2945</v>
      </c>
      <c r="O38" s="41">
        <v>3206</v>
      </c>
      <c r="P38" s="41">
        <v>3333</v>
      </c>
      <c r="Q38" s="43">
        <f t="shared" si="60"/>
        <v>9484</v>
      </c>
      <c r="R38" s="4">
        <f t="shared" si="61"/>
        <v>37051</v>
      </c>
      <c r="S38" s="27"/>
    </row>
    <row r="39" spans="1:19" x14ac:dyDescent="0.2">
      <c r="A39" s="1">
        <v>2011</v>
      </c>
      <c r="B39" s="41">
        <v>3394</v>
      </c>
      <c r="C39" s="41">
        <v>4105</v>
      </c>
      <c r="D39" s="41">
        <v>4532</v>
      </c>
      <c r="E39" s="43">
        <f t="shared" si="64"/>
        <v>12031</v>
      </c>
      <c r="F39" s="41">
        <v>4165</v>
      </c>
      <c r="G39" s="41">
        <v>3163</v>
      </c>
      <c r="H39" s="41">
        <v>3058</v>
      </c>
      <c r="I39" s="43">
        <f t="shared" si="62"/>
        <v>10386</v>
      </c>
      <c r="J39" s="41">
        <v>3538</v>
      </c>
      <c r="K39" s="41">
        <v>2861</v>
      </c>
      <c r="L39" s="41">
        <v>2835</v>
      </c>
      <c r="M39" s="43">
        <f t="shared" si="63"/>
        <v>9234</v>
      </c>
      <c r="N39" s="41">
        <v>3003</v>
      </c>
      <c r="O39" s="41">
        <v>3417</v>
      </c>
      <c r="P39" s="41">
        <v>3540</v>
      </c>
      <c r="Q39" s="43">
        <f>SUM(N39:P39)</f>
        <v>9960</v>
      </c>
      <c r="R39" s="4">
        <f>SUM(E39+I39+M39+Q39)</f>
        <v>41611</v>
      </c>
      <c r="S39" s="27"/>
    </row>
    <row r="40" spans="1:19" x14ac:dyDescent="0.2">
      <c r="A40" s="1">
        <v>2012</v>
      </c>
      <c r="B40" s="41">
        <f>4047+9</f>
        <v>4056</v>
      </c>
      <c r="C40" s="41">
        <f>4205+5</f>
        <v>4210</v>
      </c>
      <c r="D40" s="41">
        <f>4677+7</f>
        <v>4684</v>
      </c>
      <c r="E40" s="43">
        <f t="shared" si="64"/>
        <v>12950</v>
      </c>
      <c r="F40" s="41">
        <f>4219+4</f>
        <v>4223</v>
      </c>
      <c r="G40" s="41">
        <v>3433</v>
      </c>
      <c r="H40" s="41">
        <v>3233</v>
      </c>
      <c r="I40" s="43">
        <f t="shared" si="62"/>
        <v>10889</v>
      </c>
      <c r="J40" s="41">
        <v>3663</v>
      </c>
      <c r="K40" s="41">
        <v>3173</v>
      </c>
      <c r="L40" s="41">
        <v>2720</v>
      </c>
      <c r="M40" s="43">
        <f t="shared" si="63"/>
        <v>9556</v>
      </c>
      <c r="N40" s="41">
        <v>3193</v>
      </c>
      <c r="O40" s="41">
        <v>3395</v>
      </c>
      <c r="P40" s="41">
        <v>3571</v>
      </c>
      <c r="Q40" s="43">
        <f>SUM(N40:P40)</f>
        <v>10159</v>
      </c>
      <c r="R40" s="4">
        <f>SUM(E40+I40+M40+Q40)</f>
        <v>43554</v>
      </c>
      <c r="S40" s="27"/>
    </row>
    <row r="41" spans="1:19" x14ac:dyDescent="0.2">
      <c r="A41" s="1">
        <v>2013</v>
      </c>
      <c r="B41" s="41">
        <v>4218</v>
      </c>
      <c r="C41" s="41">
        <v>4249</v>
      </c>
      <c r="D41" s="41">
        <v>4181</v>
      </c>
      <c r="E41" s="43">
        <f t="shared" si="64"/>
        <v>12648</v>
      </c>
      <c r="F41" s="41">
        <v>4034</v>
      </c>
      <c r="G41" s="41">
        <v>3861</v>
      </c>
      <c r="H41" s="41">
        <v>3474</v>
      </c>
      <c r="I41" s="43">
        <f t="shared" si="62"/>
        <v>11369</v>
      </c>
      <c r="J41" s="41">
        <v>3838</v>
      </c>
      <c r="K41" s="41">
        <v>3780</v>
      </c>
      <c r="L41" s="41">
        <v>2895</v>
      </c>
      <c r="M41" s="43">
        <f t="shared" si="63"/>
        <v>10513</v>
      </c>
      <c r="N41" s="41">
        <v>3441</v>
      </c>
      <c r="O41" s="41">
        <v>3685</v>
      </c>
      <c r="P41" s="41">
        <v>3627</v>
      </c>
      <c r="Q41" s="43">
        <f t="shared" ref="Q41:Q43" si="65">SUM(N41:P41)</f>
        <v>10753</v>
      </c>
      <c r="R41" s="4">
        <f t="shared" ref="R41:R43" si="66">SUM(E41+I41+M41+Q41)</f>
        <v>45283</v>
      </c>
      <c r="S41" s="27"/>
    </row>
    <row r="42" spans="1:19" x14ac:dyDescent="0.2">
      <c r="A42" s="1">
        <v>2014</v>
      </c>
      <c r="B42" s="41">
        <v>3948</v>
      </c>
      <c r="C42" s="41">
        <v>4180</v>
      </c>
      <c r="D42" s="41">
        <v>4427</v>
      </c>
      <c r="E42" s="43">
        <f t="shared" si="64"/>
        <v>12555</v>
      </c>
      <c r="F42" s="41">
        <v>3956</v>
      </c>
      <c r="G42" s="41">
        <v>3612</v>
      </c>
      <c r="H42" s="41">
        <v>3150</v>
      </c>
      <c r="I42" s="43">
        <f t="shared" si="62"/>
        <v>10718</v>
      </c>
      <c r="J42" s="41">
        <v>4121</v>
      </c>
      <c r="K42" s="41">
        <v>3285</v>
      </c>
      <c r="L42" s="41">
        <v>2914</v>
      </c>
      <c r="M42" s="43">
        <f t="shared" si="63"/>
        <v>10320</v>
      </c>
      <c r="N42" s="41">
        <v>3534</v>
      </c>
      <c r="O42" s="41">
        <v>3620</v>
      </c>
      <c r="P42" s="41">
        <v>3540</v>
      </c>
      <c r="Q42" s="43">
        <f t="shared" si="65"/>
        <v>10694</v>
      </c>
      <c r="R42" s="4">
        <f t="shared" si="66"/>
        <v>44287</v>
      </c>
      <c r="S42" s="27"/>
    </row>
    <row r="43" spans="1:19" x14ac:dyDescent="0.2">
      <c r="A43" s="1">
        <v>2015</v>
      </c>
      <c r="B43" s="41">
        <v>3654</v>
      </c>
      <c r="C43" s="41">
        <v>4038</v>
      </c>
      <c r="D43" s="41">
        <v>4219</v>
      </c>
      <c r="E43" s="43">
        <f t="shared" si="64"/>
        <v>11911</v>
      </c>
      <c r="F43" s="41">
        <v>3555</v>
      </c>
      <c r="G43" s="41">
        <v>3860</v>
      </c>
      <c r="H43" s="41">
        <f>3176+69</f>
        <v>3245</v>
      </c>
      <c r="I43" s="43">
        <f t="shared" si="62"/>
        <v>10660</v>
      </c>
      <c r="J43" s="41">
        <v>2779</v>
      </c>
      <c r="K43" s="41">
        <v>2859</v>
      </c>
      <c r="L43" s="41">
        <v>2363</v>
      </c>
      <c r="M43" s="43">
        <f t="shared" si="63"/>
        <v>8001</v>
      </c>
      <c r="N43" s="41">
        <v>3024</v>
      </c>
      <c r="O43" s="41">
        <v>3468</v>
      </c>
      <c r="P43" s="41">
        <v>3360</v>
      </c>
      <c r="Q43" s="43">
        <f t="shared" si="65"/>
        <v>9852</v>
      </c>
      <c r="R43" s="4">
        <f t="shared" si="66"/>
        <v>40424</v>
      </c>
      <c r="S43" s="27"/>
    </row>
    <row r="44" spans="1:19" x14ac:dyDescent="0.2">
      <c r="A44" s="1">
        <v>2016</v>
      </c>
      <c r="B44" s="41">
        <v>3741</v>
      </c>
      <c r="C44" s="41">
        <v>4152</v>
      </c>
      <c r="D44" s="41">
        <v>4322</v>
      </c>
      <c r="E44" s="43">
        <f t="shared" ref="E44" si="67">SUM(B44:D44)</f>
        <v>12215</v>
      </c>
      <c r="F44" s="41">
        <v>3409</v>
      </c>
      <c r="G44" s="41">
        <v>2841</v>
      </c>
      <c r="H44" s="41">
        <v>2363</v>
      </c>
      <c r="I44" s="43">
        <f t="shared" ref="I44" si="68">SUM(F44:H44)</f>
        <v>8613</v>
      </c>
      <c r="J44" s="41">
        <v>3562</v>
      </c>
      <c r="K44" s="41">
        <v>2859</v>
      </c>
      <c r="L44" s="41">
        <v>2772</v>
      </c>
      <c r="M44" s="43">
        <f t="shared" ref="M44" si="69">SUM(J44:L44)</f>
        <v>9193</v>
      </c>
      <c r="N44" s="41">
        <v>2947</v>
      </c>
      <c r="O44" s="41">
        <v>2922</v>
      </c>
      <c r="P44" s="41">
        <v>3036</v>
      </c>
      <c r="Q44" s="43">
        <f t="shared" ref="Q44" si="70">SUM(N44:P44)</f>
        <v>8905</v>
      </c>
      <c r="R44" s="4">
        <f t="shared" ref="R44" si="71">SUM(E44+I44+M44+Q44)</f>
        <v>38926</v>
      </c>
      <c r="S44" s="27"/>
    </row>
    <row r="45" spans="1:19" x14ac:dyDescent="0.2">
      <c r="A45" s="1">
        <v>2017</v>
      </c>
      <c r="B45" s="41">
        <v>3395</v>
      </c>
      <c r="C45" s="41">
        <v>4067</v>
      </c>
      <c r="D45" s="41">
        <v>4414</v>
      </c>
      <c r="E45" s="43">
        <f t="shared" ref="E45:E48" si="72">SUM(B45:D45)</f>
        <v>11876</v>
      </c>
      <c r="F45" s="41">
        <v>3148</v>
      </c>
      <c r="G45" s="41">
        <v>3348</v>
      </c>
      <c r="H45" s="41">
        <v>3302</v>
      </c>
      <c r="I45" s="43">
        <f t="shared" ref="I45:I48" si="73">SUM(F45:H45)</f>
        <v>9798</v>
      </c>
      <c r="J45" s="41">
        <v>3342</v>
      </c>
      <c r="K45" s="41">
        <v>3154</v>
      </c>
      <c r="L45" s="41">
        <v>3003</v>
      </c>
      <c r="M45" s="43">
        <f t="shared" ref="M45:M48" si="74">SUM(J45:L45)</f>
        <v>9499</v>
      </c>
      <c r="N45" s="41">
        <v>3495</v>
      </c>
      <c r="O45" s="41">
        <v>3171</v>
      </c>
      <c r="P45" s="41">
        <v>3130</v>
      </c>
      <c r="Q45" s="43">
        <f t="shared" ref="Q45:Q48" si="75">SUM(N45:P45)</f>
        <v>9796</v>
      </c>
      <c r="R45" s="4">
        <f t="shared" ref="R45:R48" si="76">SUM(E45+I45+M45+Q45)</f>
        <v>40969</v>
      </c>
      <c r="S45" s="27"/>
    </row>
    <row r="46" spans="1:19" x14ac:dyDescent="0.2">
      <c r="A46" s="1">
        <v>2018</v>
      </c>
      <c r="B46" s="41">
        <v>3934</v>
      </c>
      <c r="C46" s="41">
        <v>4052</v>
      </c>
      <c r="D46" s="41">
        <v>4780</v>
      </c>
      <c r="E46" s="43">
        <f t="shared" si="72"/>
        <v>12766</v>
      </c>
      <c r="F46" s="41">
        <v>3460</v>
      </c>
      <c r="G46" s="41">
        <v>3425</v>
      </c>
      <c r="H46" s="41">
        <v>3337</v>
      </c>
      <c r="I46" s="43">
        <f t="shared" si="73"/>
        <v>10222</v>
      </c>
      <c r="J46" s="41">
        <v>3391</v>
      </c>
      <c r="K46" s="41">
        <v>3446</v>
      </c>
      <c r="L46" s="41">
        <v>3401</v>
      </c>
      <c r="M46" s="43">
        <f t="shared" si="74"/>
        <v>10238</v>
      </c>
      <c r="N46" s="41">
        <v>3909</v>
      </c>
      <c r="O46" s="41">
        <v>3435</v>
      </c>
      <c r="P46" s="41">
        <v>3585</v>
      </c>
      <c r="Q46" s="43">
        <f t="shared" si="75"/>
        <v>10929</v>
      </c>
      <c r="R46" s="4">
        <f t="shared" si="76"/>
        <v>44155</v>
      </c>
      <c r="S46" s="27"/>
    </row>
    <row r="47" spans="1:19" x14ac:dyDescent="0.2">
      <c r="A47" s="46">
        <v>2019</v>
      </c>
      <c r="B47" s="49">
        <v>3829</v>
      </c>
      <c r="C47" s="49">
        <v>4163</v>
      </c>
      <c r="D47" s="49">
        <v>4634</v>
      </c>
      <c r="E47" s="50">
        <f t="shared" si="72"/>
        <v>12626</v>
      </c>
      <c r="F47" s="49">
        <v>3637</v>
      </c>
      <c r="G47" s="49">
        <v>3252</v>
      </c>
      <c r="H47" s="49">
        <v>3131</v>
      </c>
      <c r="I47" s="50">
        <f t="shared" si="73"/>
        <v>10020</v>
      </c>
      <c r="J47" s="49">
        <v>3505</v>
      </c>
      <c r="K47" s="49">
        <v>3181</v>
      </c>
      <c r="L47" s="77">
        <v>2873</v>
      </c>
      <c r="M47" s="50">
        <f t="shared" si="74"/>
        <v>9559</v>
      </c>
      <c r="N47" s="41">
        <v>3715</v>
      </c>
      <c r="O47" s="41">
        <v>3805</v>
      </c>
      <c r="P47" s="41">
        <v>3303</v>
      </c>
      <c r="Q47" s="50">
        <f t="shared" si="75"/>
        <v>10823</v>
      </c>
      <c r="R47" s="51">
        <f t="shared" si="76"/>
        <v>43028</v>
      </c>
      <c r="S47" s="27"/>
    </row>
    <row r="48" spans="1:19" x14ac:dyDescent="0.2">
      <c r="A48" s="1">
        <v>2020</v>
      </c>
      <c r="B48" s="61">
        <v>3877</v>
      </c>
      <c r="C48" s="61">
        <v>4196</v>
      </c>
      <c r="D48" s="61">
        <v>3175</v>
      </c>
      <c r="E48" s="50">
        <f t="shared" si="72"/>
        <v>11248</v>
      </c>
      <c r="F48" s="61">
        <v>1258</v>
      </c>
      <c r="G48" s="61">
        <v>2008</v>
      </c>
      <c r="H48" s="61">
        <v>2878</v>
      </c>
      <c r="I48" s="62">
        <f t="shared" si="73"/>
        <v>6144</v>
      </c>
      <c r="J48" s="61">
        <v>2554</v>
      </c>
      <c r="K48" s="49">
        <v>2535</v>
      </c>
      <c r="L48" s="49">
        <v>2242</v>
      </c>
      <c r="M48" s="50">
        <f t="shared" si="74"/>
        <v>7331</v>
      </c>
      <c r="N48" s="49">
        <v>2858</v>
      </c>
      <c r="O48" s="49">
        <v>3219</v>
      </c>
      <c r="P48" s="49">
        <v>3342</v>
      </c>
      <c r="Q48" s="50">
        <f t="shared" si="75"/>
        <v>9419</v>
      </c>
      <c r="R48" s="51">
        <f t="shared" si="76"/>
        <v>34142</v>
      </c>
      <c r="S48" s="27"/>
    </row>
    <row r="49" spans="1:19" x14ac:dyDescent="0.2">
      <c r="A49" s="1">
        <v>2021</v>
      </c>
      <c r="B49" s="49">
        <v>3129</v>
      </c>
      <c r="C49" s="61">
        <v>3239</v>
      </c>
      <c r="D49" s="61">
        <v>4054</v>
      </c>
      <c r="E49" s="50">
        <f t="shared" ref="E49:E50" si="77">SUM(B49:D49)</f>
        <v>10422</v>
      </c>
      <c r="F49" s="61">
        <v>3883</v>
      </c>
      <c r="G49" s="61">
        <v>3954</v>
      </c>
      <c r="H49" s="61">
        <v>3218</v>
      </c>
      <c r="I49" s="62">
        <f t="shared" ref="I49:I50" si="78">SUM(F49:H49)</f>
        <v>11055</v>
      </c>
      <c r="J49" s="61">
        <v>3185</v>
      </c>
      <c r="K49" s="49">
        <v>3081</v>
      </c>
      <c r="L49" s="49">
        <v>3189</v>
      </c>
      <c r="M49" s="50">
        <f t="shared" ref="M49:M50" si="79">SUM(J49:L49)</f>
        <v>9455</v>
      </c>
      <c r="N49" s="49">
        <v>3481</v>
      </c>
      <c r="O49" s="49">
        <v>3572</v>
      </c>
      <c r="P49" s="49">
        <v>3610</v>
      </c>
      <c r="Q49" s="50">
        <f t="shared" ref="Q49:Q50" si="80">SUM(N49:P49)</f>
        <v>10663</v>
      </c>
      <c r="R49" s="51">
        <f t="shared" ref="R49:R50" si="81">SUM(E49+I49+M49+Q49)</f>
        <v>41595</v>
      </c>
      <c r="S49" s="27"/>
    </row>
    <row r="50" spans="1:19" x14ac:dyDescent="0.2">
      <c r="A50" s="46">
        <v>2022</v>
      </c>
      <c r="B50" s="49">
        <v>3676</v>
      </c>
      <c r="C50" s="49">
        <v>3866</v>
      </c>
      <c r="D50" s="49">
        <v>4158</v>
      </c>
      <c r="E50" s="50">
        <f t="shared" si="77"/>
        <v>11700</v>
      </c>
      <c r="F50" s="49">
        <v>3245</v>
      </c>
      <c r="G50" s="49">
        <v>2900</v>
      </c>
      <c r="H50" s="49">
        <v>2587</v>
      </c>
      <c r="I50" s="50">
        <f t="shared" si="78"/>
        <v>8732</v>
      </c>
      <c r="J50" s="49">
        <v>3324</v>
      </c>
      <c r="K50" s="49">
        <v>2995</v>
      </c>
      <c r="L50" s="49">
        <v>2929</v>
      </c>
      <c r="M50" s="50">
        <f t="shared" si="79"/>
        <v>9248</v>
      </c>
      <c r="N50" s="49">
        <v>3462</v>
      </c>
      <c r="O50" s="124">
        <v>3341</v>
      </c>
      <c r="P50" s="124">
        <v>3753</v>
      </c>
      <c r="Q50" s="125">
        <f t="shared" si="80"/>
        <v>10556</v>
      </c>
      <c r="R50" s="126">
        <f t="shared" si="81"/>
        <v>40236</v>
      </c>
      <c r="S50" s="27"/>
    </row>
    <row r="51" spans="1:19" x14ac:dyDescent="0.2">
      <c r="A51" s="40">
        <v>2023</v>
      </c>
      <c r="B51" s="104">
        <v>3969</v>
      </c>
      <c r="C51" s="115">
        <v>3982</v>
      </c>
      <c r="D51" s="115">
        <v>4283</v>
      </c>
      <c r="E51" s="116">
        <f t="shared" ref="E51" si="82">SUM(B51:D51)</f>
        <v>12234</v>
      </c>
      <c r="F51" s="115">
        <v>3342</v>
      </c>
      <c r="G51" s="115">
        <v>2987</v>
      </c>
      <c r="H51" s="115">
        <v>2665</v>
      </c>
      <c r="I51" s="116">
        <f t="shared" ref="I51" si="83">SUM(F51:H51)</f>
        <v>8994</v>
      </c>
      <c r="J51" s="115">
        <v>3424</v>
      </c>
      <c r="K51" s="115">
        <v>3085</v>
      </c>
      <c r="L51" s="115">
        <v>3017</v>
      </c>
      <c r="M51" s="116">
        <f t="shared" ref="M51" si="84">SUM(J51:L51)</f>
        <v>9526</v>
      </c>
      <c r="N51" s="115">
        <v>3566</v>
      </c>
      <c r="O51" s="115">
        <v>3506</v>
      </c>
      <c r="P51" s="115">
        <v>3734</v>
      </c>
      <c r="Q51" s="116">
        <f t="shared" ref="Q51" si="85">SUM(N51:P51)</f>
        <v>10806</v>
      </c>
      <c r="R51" s="117">
        <f t="shared" ref="R51" si="86">SUM(E51+I51+M51+Q51)</f>
        <v>41560</v>
      </c>
      <c r="S51" s="27"/>
    </row>
    <row r="52" spans="1:19" x14ac:dyDescent="0.2">
      <c r="B52" s="61"/>
      <c r="C52" s="61"/>
      <c r="D52" s="61"/>
      <c r="E52" s="62"/>
      <c r="F52" s="61"/>
      <c r="G52" s="61"/>
      <c r="H52" s="61"/>
      <c r="I52" s="62"/>
      <c r="J52" s="61"/>
      <c r="K52" s="61"/>
      <c r="L52" s="61"/>
      <c r="M52" s="62"/>
      <c r="N52" s="61"/>
      <c r="O52" s="61"/>
      <c r="P52" s="61"/>
      <c r="Q52" s="62"/>
      <c r="R52" s="63"/>
      <c r="S52" s="27"/>
    </row>
    <row r="53" spans="1:19" x14ac:dyDescent="0.2">
      <c r="A53" s="59" t="s">
        <v>24</v>
      </c>
      <c r="D53" s="27"/>
      <c r="S53" s="26"/>
    </row>
    <row r="54" spans="1:19" x14ac:dyDescent="0.2">
      <c r="A54" s="1">
        <v>2002</v>
      </c>
      <c r="B54" s="28">
        <f t="shared" ref="B54:D71" si="87">SUM(B30)/B6</f>
        <v>0.79224994927977277</v>
      </c>
      <c r="C54" s="28">
        <f t="shared" si="87"/>
        <v>0.94429469901168017</v>
      </c>
      <c r="D54" s="28">
        <f t="shared" si="87"/>
        <v>0.91134104280787176</v>
      </c>
      <c r="E54" s="44">
        <f t="shared" ref="E54:E66" si="88">SUM(E30/E6)</f>
        <v>0.88057302585604469</v>
      </c>
      <c r="F54" s="28">
        <f t="shared" ref="F54:H71" si="89">SUM(F30)/F6</f>
        <v>0.77421383647798747</v>
      </c>
      <c r="G54" s="28">
        <f t="shared" si="89"/>
        <v>0.84581050923108136</v>
      </c>
      <c r="H54" s="28">
        <f t="shared" si="89"/>
        <v>0.78742138364779879</v>
      </c>
      <c r="I54" s="44">
        <f t="shared" ref="I54:I66" si="90">SUM(I30/I6)</f>
        <v>0.80295804824106709</v>
      </c>
      <c r="J54" s="28">
        <f t="shared" ref="J54:P63" si="91">SUM(J30)/J6</f>
        <v>0.47048082775410832</v>
      </c>
      <c r="K54" s="28">
        <f t="shared" si="91"/>
        <v>0.60417934672347329</v>
      </c>
      <c r="L54" s="28">
        <f t="shared" si="91"/>
        <v>0.45597484276729561</v>
      </c>
      <c r="M54" s="44">
        <f t="shared" si="91"/>
        <v>0.51080120317199895</v>
      </c>
      <c r="N54" s="28">
        <f t="shared" si="91"/>
        <v>0.54067762223574767</v>
      </c>
      <c r="O54" s="28">
        <f t="shared" si="91"/>
        <v>0.64905660377358487</v>
      </c>
      <c r="P54" s="28">
        <f t="shared" si="91"/>
        <v>0.68573747210387503</v>
      </c>
      <c r="Q54" s="44">
        <f t="shared" ref="Q54:Q66" si="92">SUM(Q30/Q6)</f>
        <v>0.62489745693191145</v>
      </c>
      <c r="R54" s="44">
        <f t="shared" ref="R54:R66" si="93">SUM(E30+I30+M30+Q30)/(E6+I6+M6+Q6)</f>
        <v>0.70357542862065992</v>
      </c>
      <c r="S54" s="26"/>
    </row>
    <row r="55" spans="1:19" x14ac:dyDescent="0.2">
      <c r="A55" s="1">
        <v>2003</v>
      </c>
      <c r="B55" s="28">
        <f t="shared" si="87"/>
        <v>0.69892473118279574</v>
      </c>
      <c r="C55" s="28">
        <f t="shared" si="87"/>
        <v>0.94811320754716977</v>
      </c>
      <c r="D55" s="28">
        <f t="shared" si="87"/>
        <v>0.83952120105498074</v>
      </c>
      <c r="E55" s="44">
        <f t="shared" si="88"/>
        <v>0.82487770789657577</v>
      </c>
      <c r="F55" s="28">
        <f t="shared" si="89"/>
        <v>0.79098532494758911</v>
      </c>
      <c r="G55" s="28">
        <f t="shared" si="89"/>
        <v>0.6865489957395009</v>
      </c>
      <c r="H55" s="28">
        <f t="shared" si="89"/>
        <v>0.50901467505241094</v>
      </c>
      <c r="I55" s="44">
        <f t="shared" si="90"/>
        <v>0.66245075679037946</v>
      </c>
      <c r="J55" s="28">
        <f t="shared" si="91"/>
        <v>0.51146277135321572</v>
      </c>
      <c r="K55" s="28">
        <f t="shared" si="91"/>
        <v>0.50557922499492802</v>
      </c>
      <c r="L55" s="28">
        <f t="shared" si="91"/>
        <v>0.58951781970649897</v>
      </c>
      <c r="M55" s="44">
        <f t="shared" si="91"/>
        <v>0.53493300519551545</v>
      </c>
      <c r="N55" s="28">
        <f t="shared" si="91"/>
        <v>0.70257658754311214</v>
      </c>
      <c r="O55" s="28">
        <f t="shared" si="91"/>
        <v>0.78071278825995805</v>
      </c>
      <c r="P55" s="28">
        <f t="shared" si="91"/>
        <v>0.68999797119091089</v>
      </c>
      <c r="Q55" s="44">
        <f t="shared" si="92"/>
        <v>0.72381733661471148</v>
      </c>
      <c r="R55" s="44">
        <f t="shared" si="93"/>
        <v>0.68582751787714313</v>
      </c>
      <c r="S55" s="26"/>
    </row>
    <row r="56" spans="1:19" x14ac:dyDescent="0.2">
      <c r="A56" s="1">
        <v>2004</v>
      </c>
      <c r="B56" s="28">
        <f t="shared" si="87"/>
        <v>0.65489957395009135</v>
      </c>
      <c r="C56" s="28">
        <f t="shared" si="87"/>
        <v>0.92691390153979614</v>
      </c>
      <c r="D56" s="28">
        <f t="shared" si="87"/>
        <v>0.87015621829985801</v>
      </c>
      <c r="E56" s="44">
        <f t="shared" si="88"/>
        <v>0.81491464510332434</v>
      </c>
      <c r="F56" s="28">
        <f t="shared" si="89"/>
        <v>0.75681341719077566</v>
      </c>
      <c r="G56" s="28">
        <f t="shared" si="89"/>
        <v>0.79651044836680873</v>
      </c>
      <c r="H56" s="28">
        <f t="shared" si="89"/>
        <v>0.5788259958071279</v>
      </c>
      <c r="I56" s="44">
        <f t="shared" si="90"/>
        <v>0.71165940977261732</v>
      </c>
      <c r="J56" s="28">
        <f t="shared" si="91"/>
        <v>0.44674376141205113</v>
      </c>
      <c r="K56" s="28">
        <f t="shared" si="91"/>
        <v>0.42747007506593632</v>
      </c>
      <c r="L56" s="28">
        <f t="shared" si="91"/>
        <v>0.44465408805031448</v>
      </c>
      <c r="M56" s="44">
        <f t="shared" si="91"/>
        <v>0.43956795187312003</v>
      </c>
      <c r="N56" s="28">
        <f t="shared" si="91"/>
        <v>0.62243862852505583</v>
      </c>
      <c r="O56" s="28">
        <f t="shared" si="91"/>
        <v>0.77882599580712786</v>
      </c>
      <c r="P56" s="28">
        <f t="shared" si="91"/>
        <v>0.69020085209981741</v>
      </c>
      <c r="Q56" s="44">
        <f t="shared" si="92"/>
        <v>0.69626743232157506</v>
      </c>
      <c r="R56" s="44">
        <f t="shared" si="93"/>
        <v>0.66506856376946077</v>
      </c>
      <c r="S56" s="26"/>
    </row>
    <row r="57" spans="1:19" x14ac:dyDescent="0.2">
      <c r="A57" s="1">
        <v>2005</v>
      </c>
      <c r="B57" s="28">
        <f t="shared" si="87"/>
        <v>0.65875431121931427</v>
      </c>
      <c r="C57" s="28">
        <f t="shared" si="87"/>
        <v>0.90026954177897578</v>
      </c>
      <c r="D57" s="28">
        <f t="shared" si="87"/>
        <v>0.94258470277946849</v>
      </c>
      <c r="E57" s="44">
        <f t="shared" si="88"/>
        <v>0.83165618448637313</v>
      </c>
      <c r="F57" s="28">
        <f t="shared" si="89"/>
        <v>0.76687631027253667</v>
      </c>
      <c r="G57" s="28">
        <f t="shared" si="89"/>
        <v>0.7281395820653277</v>
      </c>
      <c r="H57" s="28">
        <f t="shared" si="89"/>
        <v>0.66184486373165619</v>
      </c>
      <c r="I57" s="44">
        <f t="shared" si="90"/>
        <v>0.71905453037528511</v>
      </c>
      <c r="J57" s="28">
        <f t="shared" si="91"/>
        <v>0.61067153580848044</v>
      </c>
      <c r="K57" s="28">
        <f t="shared" si="91"/>
        <v>0.52120105498072633</v>
      </c>
      <c r="L57" s="28">
        <f t="shared" si="91"/>
        <v>0.54465408805031446</v>
      </c>
      <c r="M57" s="44">
        <f t="shared" si="91"/>
        <v>0.55899644517363956</v>
      </c>
      <c r="N57" s="28">
        <f t="shared" si="91"/>
        <v>0.68898356664637861</v>
      </c>
      <c r="O57" s="28">
        <f t="shared" si="91"/>
        <v>0.76708595387840672</v>
      </c>
      <c r="P57" s="28">
        <f t="shared" si="91"/>
        <v>0.67214445120714139</v>
      </c>
      <c r="Q57" s="44">
        <f t="shared" si="92"/>
        <v>0.70877768662838392</v>
      </c>
      <c r="R57" s="44">
        <f t="shared" si="93"/>
        <v>0.70388558628413889</v>
      </c>
      <c r="S57" s="26"/>
    </row>
    <row r="58" spans="1:19" x14ac:dyDescent="0.2">
      <c r="A58" s="1">
        <v>2006</v>
      </c>
      <c r="B58" s="28">
        <f t="shared" si="87"/>
        <v>0.7496449584094137</v>
      </c>
      <c r="C58" s="28">
        <f t="shared" si="87"/>
        <v>0.9240790655884995</v>
      </c>
      <c r="D58" s="28">
        <f t="shared" si="87"/>
        <v>0.95658348549401506</v>
      </c>
      <c r="E58" s="44">
        <f t="shared" si="88"/>
        <v>0.8751921733053809</v>
      </c>
      <c r="F58" s="28">
        <f t="shared" si="89"/>
        <v>0.8767295597484277</v>
      </c>
      <c r="G58" s="28">
        <f t="shared" si="89"/>
        <v>0.84134712923513899</v>
      </c>
      <c r="H58" s="28">
        <f t="shared" si="89"/>
        <v>0.64046121593291405</v>
      </c>
      <c r="I58" s="44">
        <f t="shared" si="90"/>
        <v>0.78678554150252267</v>
      </c>
      <c r="J58" s="28">
        <f t="shared" si="91"/>
        <v>0.71048894299046461</v>
      </c>
      <c r="K58" s="28">
        <f t="shared" si="91"/>
        <v>0.65449381213227831</v>
      </c>
      <c r="L58" s="28">
        <f t="shared" si="91"/>
        <v>0.59287211740041934</v>
      </c>
      <c r="M58" s="44">
        <f t="shared" si="91"/>
        <v>0.65326770576975668</v>
      </c>
      <c r="N58" s="28">
        <f t="shared" si="91"/>
        <v>0.57618178129438025</v>
      </c>
      <c r="O58" s="28">
        <f t="shared" si="91"/>
        <v>0.77819706498951779</v>
      </c>
      <c r="P58" s="28">
        <f t="shared" si="91"/>
        <v>0.67356461756948671</v>
      </c>
      <c r="Q58" s="44">
        <f t="shared" si="92"/>
        <v>0.67487011211375447</v>
      </c>
      <c r="R58" s="44">
        <f t="shared" si="93"/>
        <v>0.74672180580684067</v>
      </c>
      <c r="S58" s="26"/>
    </row>
    <row r="59" spans="1:19" x14ac:dyDescent="0.2">
      <c r="A59" s="1">
        <v>2007</v>
      </c>
      <c r="B59" s="28">
        <f t="shared" si="87"/>
        <v>0.75796307567457899</v>
      </c>
      <c r="C59" s="28">
        <f t="shared" si="87"/>
        <v>0.92273135669362083</v>
      </c>
      <c r="D59" s="28">
        <f t="shared" si="87"/>
        <v>0.91560154189490772</v>
      </c>
      <c r="E59" s="44">
        <f t="shared" si="88"/>
        <v>0.86352201257861638</v>
      </c>
      <c r="F59" s="28">
        <f t="shared" si="89"/>
        <v>0.82096436058700206</v>
      </c>
      <c r="G59" s="28">
        <f t="shared" si="89"/>
        <v>0.75065936295394609</v>
      </c>
      <c r="H59" s="28">
        <f t="shared" si="89"/>
        <v>0.6008385744234801</v>
      </c>
      <c r="I59" s="44">
        <f t="shared" si="90"/>
        <v>0.72444536595479991</v>
      </c>
      <c r="J59" s="28">
        <f t="shared" si="91"/>
        <v>0.6770135930208967</v>
      </c>
      <c r="K59" s="28">
        <f t="shared" si="91"/>
        <v>0.69040373300872393</v>
      </c>
      <c r="L59" s="28">
        <f t="shared" si="91"/>
        <v>0.67442348008385744</v>
      </c>
      <c r="M59" s="44">
        <f t="shared" si="91"/>
        <v>0.6806808859721083</v>
      </c>
      <c r="N59" s="28">
        <f t="shared" si="91"/>
        <v>0.68431730574152971</v>
      </c>
      <c r="O59" s="28">
        <f t="shared" si="91"/>
        <v>0.77337526205450735</v>
      </c>
      <c r="P59" s="28">
        <f t="shared" si="91"/>
        <v>0.66889835666463782</v>
      </c>
      <c r="Q59" s="44">
        <f t="shared" si="92"/>
        <v>0.70816242821985231</v>
      </c>
      <c r="R59" s="44">
        <f t="shared" si="93"/>
        <v>0.74360299819074693</v>
      </c>
      <c r="S59" s="26"/>
    </row>
    <row r="60" spans="1:19" x14ac:dyDescent="0.2">
      <c r="A60" s="1">
        <v>2008</v>
      </c>
      <c r="B60" s="28">
        <f t="shared" si="87"/>
        <v>0.69040373300872393</v>
      </c>
      <c r="C60" s="28">
        <f t="shared" si="87"/>
        <v>0.89351550639774457</v>
      </c>
      <c r="D60" s="28">
        <f t="shared" si="87"/>
        <v>0.89693649827551225</v>
      </c>
      <c r="E60" s="44">
        <f t="shared" si="88"/>
        <v>0.82548897643237262</v>
      </c>
      <c r="F60" s="28">
        <f t="shared" si="89"/>
        <v>0.66981132075471694</v>
      </c>
      <c r="G60" s="28">
        <f t="shared" si="89"/>
        <v>0.59220937309799149</v>
      </c>
      <c r="H60" s="28">
        <f t="shared" si="89"/>
        <v>0.62473794549266248</v>
      </c>
      <c r="I60" s="44">
        <f t="shared" si="90"/>
        <v>0.6285161379501002</v>
      </c>
      <c r="J60" s="28">
        <f t="shared" si="91"/>
        <v>0.60255629945222156</v>
      </c>
      <c r="K60" s="28">
        <f t="shared" si="91"/>
        <v>0.54453235950497059</v>
      </c>
      <c r="L60" s="28">
        <f t="shared" si="91"/>
        <v>0.58742138364779872</v>
      </c>
      <c r="M60" s="44">
        <f t="shared" si="91"/>
        <v>0.57806945583811864</v>
      </c>
      <c r="N60" s="28">
        <f t="shared" si="91"/>
        <v>0.64272671941570303</v>
      </c>
      <c r="O60" s="28">
        <f t="shared" si="91"/>
        <v>0.66792452830188676</v>
      </c>
      <c r="P60" s="28">
        <f t="shared" si="91"/>
        <v>0.61533779671332922</v>
      </c>
      <c r="Q60" s="44">
        <f t="shared" si="92"/>
        <v>0.64171452009844132</v>
      </c>
      <c r="R60" s="44">
        <f t="shared" si="93"/>
        <v>0.66812729834690865</v>
      </c>
      <c r="S60" s="26"/>
    </row>
    <row r="61" spans="1:19" x14ac:dyDescent="0.2">
      <c r="A61" s="1">
        <v>2009</v>
      </c>
      <c r="B61" s="28">
        <f t="shared" si="87"/>
        <v>0.51308581862446745</v>
      </c>
      <c r="C61" s="28">
        <f t="shared" si="87"/>
        <v>0.77650494159928118</v>
      </c>
      <c r="D61" s="28">
        <f t="shared" si="87"/>
        <v>0.87867721647392982</v>
      </c>
      <c r="E61" s="44">
        <f t="shared" si="88"/>
        <v>0.72096436058700208</v>
      </c>
      <c r="F61" s="28">
        <f t="shared" si="89"/>
        <v>0.78637316561844861</v>
      </c>
      <c r="G61" s="28">
        <f t="shared" si="89"/>
        <v>0.72124163116250761</v>
      </c>
      <c r="H61" s="28">
        <f t="shared" si="89"/>
        <v>0.63144654088050312</v>
      </c>
      <c r="I61" s="44">
        <f t="shared" si="90"/>
        <v>0.71311078858248667</v>
      </c>
      <c r="J61" s="28">
        <f t="shared" si="91"/>
        <v>0.51511462771353211</v>
      </c>
      <c r="K61" s="28">
        <f t="shared" si="91"/>
        <v>0.47656725502130248</v>
      </c>
      <c r="L61" s="28">
        <f t="shared" si="91"/>
        <v>0.42788259958071279</v>
      </c>
      <c r="M61" s="44">
        <f t="shared" si="91"/>
        <v>0.47368061252392674</v>
      </c>
      <c r="N61" s="28">
        <f t="shared" si="91"/>
        <v>0.55650233313045239</v>
      </c>
      <c r="O61" s="28">
        <f t="shared" si="91"/>
        <v>0.64486373165618449</v>
      </c>
      <c r="P61" s="28">
        <f t="shared" si="91"/>
        <v>0.62446743761412049</v>
      </c>
      <c r="Q61" s="44">
        <f t="shared" si="92"/>
        <v>0.60821711785616628</v>
      </c>
      <c r="R61" s="44">
        <f t="shared" si="93"/>
        <v>0.62825880933919187</v>
      </c>
      <c r="S61" s="26"/>
    </row>
    <row r="62" spans="1:19" x14ac:dyDescent="0.2">
      <c r="A62" s="1">
        <v>2010</v>
      </c>
      <c r="B62" s="28">
        <f t="shared" si="87"/>
        <v>0.59565834854940147</v>
      </c>
      <c r="C62" s="28">
        <f t="shared" si="87"/>
        <v>0.89038634321653187</v>
      </c>
      <c r="D62" s="28">
        <f t="shared" si="87"/>
        <v>0.87705416920267798</v>
      </c>
      <c r="E62" s="44">
        <f t="shared" si="88"/>
        <v>0.78427672955974848</v>
      </c>
      <c r="F62" s="28">
        <f t="shared" si="89"/>
        <v>0.63060796645702311</v>
      </c>
      <c r="G62" s="28">
        <f t="shared" si="89"/>
        <v>0.58429701765063913</v>
      </c>
      <c r="H62" s="28">
        <f t="shared" si="89"/>
        <v>0.48763102725366875</v>
      </c>
      <c r="I62" s="44">
        <f t="shared" si="90"/>
        <v>0.56769645448890727</v>
      </c>
      <c r="J62" s="28">
        <f t="shared" si="91"/>
        <v>0.57739906674781905</v>
      </c>
      <c r="K62" s="28">
        <f t="shared" si="91"/>
        <v>0.5053763440860215</v>
      </c>
      <c r="L62" s="28">
        <f t="shared" si="91"/>
        <v>0.58553459119496853</v>
      </c>
      <c r="M62" s="44">
        <f t="shared" si="91"/>
        <v>0.55578342904019684</v>
      </c>
      <c r="N62" s="28">
        <f t="shared" si="91"/>
        <v>0.59748427672955973</v>
      </c>
      <c r="O62" s="28">
        <f t="shared" si="91"/>
        <v>0.67211740041928725</v>
      </c>
      <c r="P62" s="28">
        <f t="shared" si="91"/>
        <v>0.67620206938527083</v>
      </c>
      <c r="Q62" s="44">
        <f t="shared" si="92"/>
        <v>0.64834563850150395</v>
      </c>
      <c r="R62" s="44">
        <f t="shared" si="93"/>
        <v>0.6384250883087792</v>
      </c>
      <c r="S62" s="26"/>
    </row>
    <row r="63" spans="1:19" x14ac:dyDescent="0.2">
      <c r="A63" s="1">
        <v>2011</v>
      </c>
      <c r="B63" s="28">
        <f t="shared" si="87"/>
        <v>0.68857780482856568</v>
      </c>
      <c r="C63" s="28">
        <f t="shared" si="87"/>
        <v>0.92205750224618144</v>
      </c>
      <c r="D63" s="28">
        <f t="shared" si="87"/>
        <v>0.91945627916413064</v>
      </c>
      <c r="E63" s="44">
        <f t="shared" si="88"/>
        <v>0.84074074074074079</v>
      </c>
      <c r="F63" s="28">
        <f t="shared" si="89"/>
        <v>0.87316561844863727</v>
      </c>
      <c r="G63" s="28">
        <f t="shared" si="89"/>
        <v>0.64171231487117064</v>
      </c>
      <c r="H63" s="28">
        <f t="shared" si="89"/>
        <v>0.64109014675052411</v>
      </c>
      <c r="I63" s="44">
        <f t="shared" si="90"/>
        <v>0.7178104913953971</v>
      </c>
      <c r="J63" s="28">
        <f t="shared" si="91"/>
        <v>0.71779265571109763</v>
      </c>
      <c r="K63" s="28">
        <f t="shared" si="91"/>
        <v>0.5804422803814161</v>
      </c>
      <c r="L63" s="28">
        <f t="shared" si="91"/>
        <v>0.59433962264150941</v>
      </c>
      <c r="M63" s="44">
        <f t="shared" si="91"/>
        <v>0.63125512715340448</v>
      </c>
      <c r="N63" s="28">
        <f t="shared" si="91"/>
        <v>0.60925136944613512</v>
      </c>
      <c r="O63" s="28">
        <f t="shared" si="91"/>
        <v>0.71635220125786159</v>
      </c>
      <c r="P63" s="28">
        <f t="shared" si="91"/>
        <v>0.71819841752891056</v>
      </c>
      <c r="Q63" s="44">
        <f t="shared" si="92"/>
        <v>0.6808859721082855</v>
      </c>
      <c r="R63" s="44">
        <f t="shared" si="93"/>
        <v>0.71699836305677611</v>
      </c>
      <c r="S63" s="26"/>
    </row>
    <row r="64" spans="1:19" x14ac:dyDescent="0.2">
      <c r="A64" s="1">
        <v>2012</v>
      </c>
      <c r="B64" s="28">
        <f t="shared" si="87"/>
        <v>0.82288496652465004</v>
      </c>
      <c r="C64" s="28">
        <f t="shared" si="87"/>
        <v>0.91303404901322927</v>
      </c>
      <c r="D64" s="28">
        <f t="shared" si="87"/>
        <v>0.95029417731791443</v>
      </c>
      <c r="E64" s="44">
        <f t="shared" si="88"/>
        <v>0.89501693275278182</v>
      </c>
      <c r="F64" s="28">
        <f t="shared" si="89"/>
        <v>0.88532494758909852</v>
      </c>
      <c r="G64" s="28">
        <f t="shared" si="89"/>
        <v>0.69649016027591804</v>
      </c>
      <c r="H64" s="28">
        <f t="shared" si="89"/>
        <v>0.67777777777777781</v>
      </c>
      <c r="I64" s="44">
        <f t="shared" si="90"/>
        <v>0.75257446955560159</v>
      </c>
      <c r="J64" s="28">
        <f t="shared" ref="J64:P70" si="94">SUM(J40)/J16</f>
        <v>0.74315276932440655</v>
      </c>
      <c r="K64" s="28">
        <f t="shared" si="94"/>
        <v>0.64374112396023531</v>
      </c>
      <c r="L64" s="28">
        <f t="shared" si="94"/>
        <v>0.57023060796645697</v>
      </c>
      <c r="M64" s="44">
        <f t="shared" si="94"/>
        <v>0.65326770576975668</v>
      </c>
      <c r="N64" s="28">
        <f t="shared" si="94"/>
        <v>0.64779874213836475</v>
      </c>
      <c r="O64" s="28">
        <f t="shared" si="94"/>
        <v>0.7117400419287212</v>
      </c>
      <c r="P64" s="28">
        <f t="shared" si="94"/>
        <v>0.72448772570501119</v>
      </c>
      <c r="Q64" s="44">
        <f t="shared" si="92"/>
        <v>0.69449001914137276</v>
      </c>
      <c r="R64" s="44">
        <f t="shared" si="93"/>
        <v>0.74842767295597479</v>
      </c>
      <c r="S64" s="26"/>
    </row>
    <row r="65" spans="1:19" x14ac:dyDescent="0.2">
      <c r="A65" s="1">
        <v>2013</v>
      </c>
      <c r="B65" s="28">
        <f t="shared" si="87"/>
        <v>0.8557516737674985</v>
      </c>
      <c r="C65" s="28">
        <f t="shared" si="87"/>
        <v>0.95440251572327039</v>
      </c>
      <c r="D65" s="28">
        <f t="shared" si="87"/>
        <v>0.84824508013795907</v>
      </c>
      <c r="E65" s="44">
        <f t="shared" si="88"/>
        <v>0.88385744234800834</v>
      </c>
      <c r="F65" s="28">
        <f t="shared" si="89"/>
        <v>0.84570230607966457</v>
      </c>
      <c r="G65" s="28">
        <f t="shared" si="89"/>
        <v>0.78332318928788802</v>
      </c>
      <c r="H65" s="28">
        <f t="shared" si="89"/>
        <v>0.72830188679245278</v>
      </c>
      <c r="I65" s="44">
        <f t="shared" si="90"/>
        <v>0.78574884235261588</v>
      </c>
      <c r="J65" s="28">
        <f t="shared" si="94"/>
        <v>0.77865692838303913</v>
      </c>
      <c r="K65" s="28">
        <f t="shared" si="94"/>
        <v>0.76688983566646374</v>
      </c>
      <c r="L65" s="28">
        <f t="shared" si="94"/>
        <v>0.60691823899371067</v>
      </c>
      <c r="M65" s="44">
        <f t="shared" si="94"/>
        <v>0.71869018321028166</v>
      </c>
      <c r="N65" s="28">
        <f t="shared" si="94"/>
        <v>0.69811320754716977</v>
      </c>
      <c r="O65" s="28">
        <f t="shared" si="94"/>
        <v>0.77253668763102723</v>
      </c>
      <c r="P65" s="28">
        <f t="shared" si="94"/>
        <v>0.73584905660377353</v>
      </c>
      <c r="Q65" s="44">
        <f t="shared" si="92"/>
        <v>0.73509707410445724</v>
      </c>
      <c r="R65" s="44">
        <f t="shared" si="93"/>
        <v>0.78027052640647887</v>
      </c>
      <c r="S65" s="26"/>
    </row>
    <row r="66" spans="1:19" x14ac:dyDescent="0.2">
      <c r="A66" s="1">
        <v>2014</v>
      </c>
      <c r="B66" s="28">
        <f t="shared" si="87"/>
        <v>0.80097382836275111</v>
      </c>
      <c r="C66" s="28">
        <f t="shared" si="87"/>
        <v>0.93890386343216536</v>
      </c>
      <c r="D66" s="28">
        <f t="shared" si="87"/>
        <v>0.89815378372895116</v>
      </c>
      <c r="E66" s="44">
        <f t="shared" si="88"/>
        <v>0.87735849056603776</v>
      </c>
      <c r="F66" s="28">
        <f t="shared" si="89"/>
        <v>0.82935010482180294</v>
      </c>
      <c r="G66" s="28">
        <f t="shared" si="89"/>
        <v>0.73280584297017648</v>
      </c>
      <c r="H66" s="28">
        <f t="shared" si="89"/>
        <v>0.660377358490566</v>
      </c>
      <c r="I66" s="44">
        <f t="shared" si="90"/>
        <v>0.7407560992466653</v>
      </c>
      <c r="J66" s="28">
        <f t="shared" si="94"/>
        <v>0.83607222560357075</v>
      </c>
      <c r="K66" s="28">
        <f t="shared" si="94"/>
        <v>0.66646378575776022</v>
      </c>
      <c r="L66" s="28">
        <f t="shared" si="94"/>
        <v>0.6109014675052411</v>
      </c>
      <c r="M66" s="44">
        <f t="shared" si="94"/>
        <v>0.7054963084495488</v>
      </c>
      <c r="N66" s="28">
        <f t="shared" si="94"/>
        <v>0.71698113207547165</v>
      </c>
      <c r="O66" s="28">
        <f t="shared" si="94"/>
        <v>0.75890985324947591</v>
      </c>
      <c r="P66" s="28">
        <f t="shared" si="94"/>
        <v>0.71819841752891056</v>
      </c>
      <c r="Q66" s="44">
        <f t="shared" si="92"/>
        <v>0.73106371342630572</v>
      </c>
      <c r="R66" s="44">
        <f t="shared" si="93"/>
        <v>0.76310846902731111</v>
      </c>
      <c r="S66" s="26"/>
    </row>
    <row r="67" spans="1:19" x14ac:dyDescent="0.2">
      <c r="A67" s="1">
        <v>2015</v>
      </c>
      <c r="B67" s="28">
        <f t="shared" si="87"/>
        <v>0.74132684114424829</v>
      </c>
      <c r="C67" s="28">
        <f t="shared" si="87"/>
        <v>0.90700808625336926</v>
      </c>
      <c r="D67" s="28">
        <f t="shared" si="87"/>
        <v>0.85595455467640491</v>
      </c>
      <c r="E67" s="44">
        <f>SUM(E43)/E19</f>
        <v>0.83235499650593991</v>
      </c>
      <c r="F67" s="28">
        <f t="shared" si="89"/>
        <v>0.74528301886792447</v>
      </c>
      <c r="G67" s="28">
        <f t="shared" si="89"/>
        <v>0.7831203083789815</v>
      </c>
      <c r="H67" s="28">
        <f t="shared" si="89"/>
        <v>0.68029350104821806</v>
      </c>
      <c r="I67" s="44">
        <f t="shared" ref="I67:I73" si="95">SUM(I43)/I19</f>
        <v>0.73674752920035935</v>
      </c>
      <c r="J67" s="28">
        <f t="shared" si="94"/>
        <v>0.5638060458510854</v>
      </c>
      <c r="K67" s="28">
        <f t="shared" si="94"/>
        <v>0.58003651856360317</v>
      </c>
      <c r="L67" s="28">
        <f t="shared" si="94"/>
        <v>0.49538784067085956</v>
      </c>
      <c r="M67" s="44">
        <f t="shared" si="94"/>
        <v>0.5469647251845775</v>
      </c>
      <c r="N67" s="28">
        <f t="shared" si="94"/>
        <v>0.61351186853317108</v>
      </c>
      <c r="O67" s="28">
        <f t="shared" si="94"/>
        <v>0.72704402515723265</v>
      </c>
      <c r="P67" s="28">
        <f t="shared" si="94"/>
        <v>0.68167985392574559</v>
      </c>
      <c r="Q67" s="44">
        <f t="shared" ref="Q67:R71" si="96">SUM(Q43)/Q19</f>
        <v>0.67350287120590646</v>
      </c>
      <c r="R67" s="44">
        <f t="shared" si="96"/>
        <v>0.69654518824847078</v>
      </c>
      <c r="S67" s="26"/>
    </row>
    <row r="68" spans="1:19" x14ac:dyDescent="0.2">
      <c r="A68" s="1">
        <v>2016</v>
      </c>
      <c r="B68" s="28">
        <f t="shared" si="87"/>
        <v>0.75897748021911138</v>
      </c>
      <c r="C68" s="28">
        <f t="shared" si="87"/>
        <v>0.90045543266102801</v>
      </c>
      <c r="D68" s="28">
        <f t="shared" si="87"/>
        <v>0.87685128829377157</v>
      </c>
      <c r="E68" s="44">
        <f>SUM(E44)/E20</f>
        <v>0.84421867440735365</v>
      </c>
      <c r="F68" s="28">
        <f t="shared" si="89"/>
        <v>0.71467505241090146</v>
      </c>
      <c r="G68" s="28">
        <f t="shared" si="89"/>
        <v>0.57638466220328666</v>
      </c>
      <c r="H68" s="28">
        <f t="shared" si="89"/>
        <v>0.49538784067085956</v>
      </c>
      <c r="I68" s="44">
        <f t="shared" si="95"/>
        <v>0.59527265187642542</v>
      </c>
      <c r="J68" s="28">
        <f t="shared" si="94"/>
        <v>0.72266179752485293</v>
      </c>
      <c r="K68" s="28">
        <f t="shared" si="94"/>
        <v>0.58003651856360317</v>
      </c>
      <c r="L68" s="28">
        <f t="shared" si="94"/>
        <v>0.58259773013871374</v>
      </c>
      <c r="M68" s="44">
        <f t="shared" si="94"/>
        <v>0.62896825396825395</v>
      </c>
      <c r="N68" s="28">
        <f t="shared" si="94"/>
        <v>0.60167415271539404</v>
      </c>
      <c r="O68" s="28">
        <f t="shared" si="94"/>
        <v>0.6164556962025316</v>
      </c>
      <c r="P68" s="28">
        <f t="shared" si="94"/>
        <v>0.61984483462637807</v>
      </c>
      <c r="Q68" s="44">
        <f t="shared" si="96"/>
        <v>0.61261695101816183</v>
      </c>
      <c r="R68" s="44">
        <f t="shared" si="96"/>
        <v>0.67009812360130827</v>
      </c>
      <c r="S68" s="26"/>
    </row>
    <row r="69" spans="1:19" x14ac:dyDescent="0.2">
      <c r="A69" s="1">
        <v>2017</v>
      </c>
      <c r="B69" s="28">
        <f t="shared" si="87"/>
        <v>0.69314005716619032</v>
      </c>
      <c r="C69" s="28">
        <f t="shared" si="87"/>
        <v>0.91930379746835444</v>
      </c>
      <c r="D69" s="28">
        <f t="shared" si="87"/>
        <v>0.90118415679869335</v>
      </c>
      <c r="E69" s="44">
        <f>SUM(E45)/E21</f>
        <v>0.83516174402250354</v>
      </c>
      <c r="F69" s="28">
        <f t="shared" si="89"/>
        <v>0.66413502109704636</v>
      </c>
      <c r="G69" s="28">
        <f t="shared" si="89"/>
        <v>0.68354430379746833</v>
      </c>
      <c r="H69" s="28">
        <f t="shared" si="89"/>
        <v>0.69662447257383964</v>
      </c>
      <c r="I69" s="44">
        <f t="shared" si="95"/>
        <v>0.68145778272360547</v>
      </c>
      <c r="J69" s="28">
        <f t="shared" si="94"/>
        <v>0.68231931400571666</v>
      </c>
      <c r="K69" s="28">
        <f t="shared" si="94"/>
        <v>0.64393630053082895</v>
      </c>
      <c r="L69" s="28">
        <f t="shared" si="94"/>
        <v>0.6335443037974684</v>
      </c>
      <c r="M69" s="44">
        <f t="shared" si="94"/>
        <v>0.65348101265822789</v>
      </c>
      <c r="N69" s="28">
        <f t="shared" si="94"/>
        <v>0.71355655369538584</v>
      </c>
      <c r="O69" s="28">
        <f t="shared" si="94"/>
        <v>0.66898734177215191</v>
      </c>
      <c r="P69" s="28">
        <f t="shared" si="94"/>
        <v>0.63903634136382192</v>
      </c>
      <c r="Q69" s="44">
        <f t="shared" si="96"/>
        <v>0.67391304347826086</v>
      </c>
      <c r="R69" s="44">
        <f t="shared" si="96"/>
        <v>0.71040402288885041</v>
      </c>
      <c r="S69" s="26"/>
    </row>
    <row r="70" spans="1:19" x14ac:dyDescent="0.2">
      <c r="A70" s="1">
        <v>2018</v>
      </c>
      <c r="B70" s="28">
        <f t="shared" si="87"/>
        <v>0.80318497345855455</v>
      </c>
      <c r="C70" s="28">
        <f t="shared" si="87"/>
        <v>0.91591320072332727</v>
      </c>
      <c r="D70" s="28">
        <f t="shared" si="87"/>
        <v>0.97590853409554923</v>
      </c>
      <c r="E70" s="44">
        <f>SUM(E46)/E22</f>
        <v>0.89774964838255977</v>
      </c>
      <c r="F70" s="28">
        <f t="shared" si="89"/>
        <v>0.72995780590717296</v>
      </c>
      <c r="G70" s="28">
        <f t="shared" si="89"/>
        <v>0.69926500612494891</v>
      </c>
      <c r="H70" s="28">
        <f t="shared" si="89"/>
        <v>0.70400843881856545</v>
      </c>
      <c r="I70" s="44">
        <f t="shared" si="95"/>
        <v>0.71094728056753376</v>
      </c>
      <c r="J70" s="28">
        <f t="shared" si="94"/>
        <v>0.69232339730502246</v>
      </c>
      <c r="K70" s="28">
        <f t="shared" si="94"/>
        <v>0.70355247039608004</v>
      </c>
      <c r="L70" s="28">
        <f t="shared" si="94"/>
        <v>0.71751054852320673</v>
      </c>
      <c r="M70" s="44">
        <f t="shared" si="94"/>
        <v>0.7043203082003302</v>
      </c>
      <c r="N70" s="28">
        <f t="shared" si="94"/>
        <v>0.79808084932625556</v>
      </c>
      <c r="O70" s="28">
        <f t="shared" si="94"/>
        <v>0.72468354430379744</v>
      </c>
      <c r="P70" s="28">
        <f t="shared" si="94"/>
        <v>0.73193140057166195</v>
      </c>
      <c r="Q70" s="44">
        <f t="shared" si="96"/>
        <v>0.75185745734727571</v>
      </c>
      <c r="R70" s="44">
        <f t="shared" si="96"/>
        <v>0.76564938442864572</v>
      </c>
      <c r="S70" s="26"/>
    </row>
    <row r="71" spans="1:19" x14ac:dyDescent="0.2">
      <c r="A71" s="1">
        <v>2019</v>
      </c>
      <c r="B71" s="28">
        <f t="shared" si="87"/>
        <v>0.78174765210289909</v>
      </c>
      <c r="C71" s="28">
        <f t="shared" si="87"/>
        <v>0.94100361663652798</v>
      </c>
      <c r="D71" s="28">
        <f t="shared" si="87"/>
        <v>0.94610044916292368</v>
      </c>
      <c r="E71" s="44">
        <f>SUM(E47)/E23</f>
        <v>0.88790436005625883</v>
      </c>
      <c r="F71" s="28">
        <f t="shared" si="89"/>
        <v>0.76729957805907179</v>
      </c>
      <c r="G71" s="28">
        <f t="shared" si="89"/>
        <v>0.66394446712944055</v>
      </c>
      <c r="H71" s="28">
        <f t="shared" si="89"/>
        <v>0.66054852320675106</v>
      </c>
      <c r="I71" s="44">
        <f t="shared" si="95"/>
        <v>0.69689803867019062</v>
      </c>
      <c r="J71" s="28">
        <f>SUM(J47)/J23</f>
        <v>0.71559820334830548</v>
      </c>
      <c r="K71" s="28">
        <v>0.64939999999999998</v>
      </c>
      <c r="L71" s="76">
        <f>SUM(L47)/L23</f>
        <v>0.60611814345991566</v>
      </c>
      <c r="M71" s="44">
        <f>SUM(M47)/M23</f>
        <v>0.65760869565217395</v>
      </c>
      <c r="N71" s="28">
        <v>0.75849999999999995</v>
      </c>
      <c r="O71" s="28">
        <f>SUM(O47)/O23</f>
        <v>0.80269999999999997</v>
      </c>
      <c r="P71" s="28">
        <v>0.6744</v>
      </c>
      <c r="Q71" s="44">
        <f t="shared" si="96"/>
        <v>0.74457735020436933</v>
      </c>
      <c r="R71" s="44">
        <f t="shared" si="96"/>
        <v>0.74611022586529763</v>
      </c>
      <c r="S71" s="26"/>
    </row>
    <row r="72" spans="1:19" x14ac:dyDescent="0.2">
      <c r="A72" s="1">
        <v>2020</v>
      </c>
      <c r="B72" s="28">
        <f t="shared" ref="B72:H73" si="97">SUM(B48/B24)</f>
        <v>0.79154757043691304</v>
      </c>
      <c r="C72" s="28">
        <f t="shared" si="97"/>
        <v>0.91575731121780879</v>
      </c>
      <c r="D72" s="28">
        <f t="shared" si="97"/>
        <v>0.64822376480195998</v>
      </c>
      <c r="E72" s="44">
        <f t="shared" si="97"/>
        <v>0.78230630129364309</v>
      </c>
      <c r="F72" s="28">
        <f t="shared" si="97"/>
        <v>0.26540084388185653</v>
      </c>
      <c r="G72" s="28">
        <f t="shared" si="97"/>
        <v>0.40996325030624747</v>
      </c>
      <c r="H72" s="28">
        <f t="shared" si="97"/>
        <v>0.6071729957805907</v>
      </c>
      <c r="I72" s="44">
        <f t="shared" si="95"/>
        <v>0.42731951592711087</v>
      </c>
      <c r="J72" s="28">
        <f t="shared" ref="J72:R72" si="98">SUM(J48/J24)</f>
        <v>0.52143732135565535</v>
      </c>
      <c r="K72" s="76">
        <f t="shared" si="98"/>
        <v>0.51755818701510825</v>
      </c>
      <c r="L72" s="76">
        <f t="shared" si="98"/>
        <v>0.47299578059071729</v>
      </c>
      <c r="M72" s="97">
        <f t="shared" si="98"/>
        <v>0.50433406714364337</v>
      </c>
      <c r="N72" s="76">
        <f t="shared" si="98"/>
        <v>0.58352436069986535</v>
      </c>
      <c r="O72" s="76">
        <f t="shared" si="98"/>
        <v>0.67907787122207619</v>
      </c>
      <c r="P72" s="76">
        <f t="shared" si="98"/>
        <v>0.68234374158815603</v>
      </c>
      <c r="Q72" s="97">
        <f t="shared" si="98"/>
        <v>0.64798185037694533</v>
      </c>
      <c r="R72" s="97">
        <f t="shared" si="98"/>
        <v>0.5904070428647944</v>
      </c>
      <c r="S72" s="26"/>
    </row>
    <row r="73" spans="1:19" x14ac:dyDescent="0.2">
      <c r="A73" s="1">
        <v>2021</v>
      </c>
      <c r="B73" s="28">
        <f t="shared" si="97"/>
        <v>0.63883217639852996</v>
      </c>
      <c r="C73" s="28">
        <f t="shared" si="97"/>
        <v>0.7321428571428571</v>
      </c>
      <c r="D73" s="28">
        <f t="shared" si="97"/>
        <v>0.82768476929358925</v>
      </c>
      <c r="E73" s="44">
        <f t="shared" si="97"/>
        <v>0.73291139240506331</v>
      </c>
      <c r="F73" s="28">
        <f t="shared" si="97"/>
        <v>0.81919831223628692</v>
      </c>
      <c r="G73" s="28">
        <f t="shared" si="97"/>
        <v>0.80726827276439361</v>
      </c>
      <c r="H73" s="28">
        <f t="shared" si="97"/>
        <v>0.67890295358649788</v>
      </c>
      <c r="I73" s="44">
        <f t="shared" si="95"/>
        <v>0.76888301571845874</v>
      </c>
      <c r="J73" s="28">
        <f t="shared" ref="J73:R73" si="99">SUM(J49/J25)</f>
        <v>0.65026541445487951</v>
      </c>
      <c r="K73" s="76">
        <f t="shared" si="99"/>
        <v>0.62903225806451613</v>
      </c>
      <c r="L73" s="76">
        <f t="shared" si="99"/>
        <v>0.67278481012658231</v>
      </c>
      <c r="M73" s="97">
        <f t="shared" si="99"/>
        <v>0.65045404512933402</v>
      </c>
      <c r="N73" s="76">
        <f t="shared" si="99"/>
        <v>0.71072368775235528</v>
      </c>
      <c r="O73" s="76">
        <f t="shared" si="99"/>
        <v>0.75354649145860708</v>
      </c>
      <c r="P73" s="76">
        <f t="shared" si="99"/>
        <v>0.73703552470396083</v>
      </c>
      <c r="Q73" s="97">
        <f t="shared" si="99"/>
        <v>0.73355421205547666</v>
      </c>
      <c r="R73" s="97">
        <f t="shared" si="99"/>
        <v>0.72125793245536884</v>
      </c>
      <c r="S73" s="26"/>
    </row>
    <row r="74" spans="1:19" x14ac:dyDescent="0.2">
      <c r="A74" s="46">
        <v>2022</v>
      </c>
      <c r="B74" s="76">
        <f>SUM(B50/B26)</f>
        <v>0.75051041241322991</v>
      </c>
      <c r="C74" s="76">
        <f t="shared" ref="C74:D75" si="100">SUM(C50/C26)</f>
        <v>0.8738698010849909</v>
      </c>
      <c r="D74" s="76">
        <f t="shared" si="100"/>
        <v>0.84891792568395263</v>
      </c>
      <c r="E74" s="97">
        <f>SUM(E50/E26)</f>
        <v>0.82278481012658233</v>
      </c>
      <c r="F74" s="76">
        <f t="shared" ref="F74:R75" si="101">SUM(F50/F26)</f>
        <v>0.68459915611814348</v>
      </c>
      <c r="G74" s="76">
        <f t="shared" si="101"/>
        <v>0.59207839934667206</v>
      </c>
      <c r="H74" s="76">
        <f t="shared" si="101"/>
        <v>0.54578059071729956</v>
      </c>
      <c r="I74" s="97">
        <f t="shared" si="101"/>
        <v>0.60731673389901242</v>
      </c>
      <c r="J74" s="76">
        <f t="shared" si="101"/>
        <v>0.67864434463046142</v>
      </c>
      <c r="K74" s="76">
        <f t="shared" si="101"/>
        <v>0.61147407104940787</v>
      </c>
      <c r="L74" s="76">
        <f t="shared" si="101"/>
        <v>0.61793248945147683</v>
      </c>
      <c r="M74" s="97">
        <f t="shared" si="101"/>
        <v>0.63621353880022014</v>
      </c>
      <c r="N74" s="76">
        <f t="shared" si="101"/>
        <v>0.70684441453566615</v>
      </c>
      <c r="O74" s="128">
        <f t="shared" si="101"/>
        <v>0.70481490144546644</v>
      </c>
      <c r="P74" s="128">
        <f t="shared" si="101"/>
        <v>0.7662585464333781</v>
      </c>
      <c r="Q74" s="129">
        <f t="shared" si="101"/>
        <v>0.72620197606742065</v>
      </c>
      <c r="R74" s="129">
        <f t="shared" si="101"/>
        <v>0.69769497313577877</v>
      </c>
      <c r="S74" s="26"/>
    </row>
    <row r="75" spans="1:19" x14ac:dyDescent="0.2">
      <c r="A75" s="40">
        <v>2023</v>
      </c>
      <c r="B75" s="105">
        <f>SUM(B51/B27)</f>
        <v>0.81033074724377296</v>
      </c>
      <c r="C75" s="113">
        <f t="shared" si="100"/>
        <v>0.90009041591320071</v>
      </c>
      <c r="D75" s="113">
        <f t="shared" si="100"/>
        <v>0.87443854634544715</v>
      </c>
      <c r="E75" s="114">
        <f>SUM(E51/E27)</f>
        <v>0.86033755274261603</v>
      </c>
      <c r="F75" s="113">
        <f t="shared" si="101"/>
        <v>0.70506329113924049</v>
      </c>
      <c r="G75" s="113">
        <f t="shared" si="101"/>
        <v>0.60984075132707227</v>
      </c>
      <c r="H75" s="113">
        <f t="shared" si="101"/>
        <v>0.56223628691983119</v>
      </c>
      <c r="I75" s="114">
        <f t="shared" si="101"/>
        <v>0.62553901794408129</v>
      </c>
      <c r="J75" s="113">
        <f t="shared" si="101"/>
        <v>0.69906084115965705</v>
      </c>
      <c r="K75" s="113">
        <f t="shared" si="101"/>
        <v>0.62984891792568398</v>
      </c>
      <c r="L75" s="113">
        <f t="shared" si="101"/>
        <v>0.63649789029535864</v>
      </c>
      <c r="M75" s="114">
        <f t="shared" si="101"/>
        <v>0.6553384700055036</v>
      </c>
      <c r="N75" s="113">
        <f t="shared" si="101"/>
        <v>0.72807833109017484</v>
      </c>
      <c r="O75" s="113">
        <f t="shared" si="101"/>
        <v>0.73962318002628114</v>
      </c>
      <c r="P75" s="113">
        <f t="shared" si="101"/>
        <v>0.76237927321668897</v>
      </c>
      <c r="Q75" s="114">
        <f t="shared" si="101"/>
        <v>0.74340077239338265</v>
      </c>
      <c r="R75" s="114">
        <f t="shared" si="101"/>
        <v>0.72065322307194968</v>
      </c>
      <c r="S75" s="26"/>
    </row>
    <row r="76" spans="1:19" x14ac:dyDescent="0.2">
      <c r="B76" s="28"/>
      <c r="C76" s="28"/>
      <c r="D76" s="28"/>
      <c r="E76" s="44"/>
      <c r="F76" s="28"/>
      <c r="G76" s="28"/>
      <c r="H76" s="28"/>
      <c r="I76" s="44"/>
      <c r="J76" s="28"/>
      <c r="K76" s="28"/>
      <c r="L76" s="28"/>
      <c r="M76" s="44"/>
      <c r="N76" s="28"/>
      <c r="O76" s="28"/>
      <c r="P76" s="28"/>
      <c r="Q76" s="44"/>
      <c r="R76" s="44"/>
      <c r="S76" s="26"/>
    </row>
    <row r="77" spans="1:19" x14ac:dyDescent="0.2">
      <c r="A77" s="59" t="s">
        <v>25</v>
      </c>
      <c r="S77" s="26"/>
    </row>
    <row r="78" spans="1:19" x14ac:dyDescent="0.2">
      <c r="A78" s="1">
        <v>2002</v>
      </c>
      <c r="B78" s="13">
        <f t="shared" ref="B78:R78" si="102">SUM(B126/B30)</f>
        <v>78.688235595390523</v>
      </c>
      <c r="C78" s="13">
        <f t="shared" si="102"/>
        <v>94.916745956232162</v>
      </c>
      <c r="D78" s="13">
        <f t="shared" si="102"/>
        <v>85.711041852181651</v>
      </c>
      <c r="E78" s="14">
        <f t="shared" si="102"/>
        <v>86.605948734227454</v>
      </c>
      <c r="F78" s="13">
        <f t="shared" si="102"/>
        <v>66.970755483346878</v>
      </c>
      <c r="G78" s="13">
        <f t="shared" si="102"/>
        <v>58.66370832333893</v>
      </c>
      <c r="H78" s="13">
        <f t="shared" si="102"/>
        <v>57.665601703940361</v>
      </c>
      <c r="I78" s="14">
        <f t="shared" si="102"/>
        <v>60.981580306421073</v>
      </c>
      <c r="J78" s="13">
        <f t="shared" si="102"/>
        <v>57.764984907287626</v>
      </c>
      <c r="K78" s="13">
        <f t="shared" si="102"/>
        <v>56.262592343854934</v>
      </c>
      <c r="L78" s="13">
        <f t="shared" si="102"/>
        <v>65.351724137931029</v>
      </c>
      <c r="M78" s="14">
        <f t="shared" si="102"/>
        <v>59.374598501070665</v>
      </c>
      <c r="N78" s="13">
        <f t="shared" si="102"/>
        <v>61.581613508442778</v>
      </c>
      <c r="O78" s="13">
        <f t="shared" si="102"/>
        <v>67.075258397932814</v>
      </c>
      <c r="P78" s="13">
        <f t="shared" si="102"/>
        <v>62.331360946745562</v>
      </c>
      <c r="Q78" s="14">
        <f t="shared" si="102"/>
        <v>63.719505524559679</v>
      </c>
      <c r="R78" s="14">
        <f t="shared" si="102"/>
        <v>69.208281739811909</v>
      </c>
      <c r="S78" s="26"/>
    </row>
    <row r="79" spans="1:19" x14ac:dyDescent="0.2">
      <c r="A79" s="1">
        <v>2003</v>
      </c>
      <c r="B79" s="13">
        <f t="shared" ref="B79:R79" si="103">SUM(B127/B31)</f>
        <v>64.906821480406393</v>
      </c>
      <c r="C79" s="13">
        <f t="shared" si="103"/>
        <v>85.89575929874438</v>
      </c>
      <c r="D79" s="13">
        <f t="shared" si="103"/>
        <v>81.211213146447562</v>
      </c>
      <c r="E79" s="14">
        <f t="shared" si="103"/>
        <v>78.127922738054892</v>
      </c>
      <c r="F79" s="13">
        <f t="shared" si="103"/>
        <v>66.306917572223696</v>
      </c>
      <c r="G79" s="13">
        <f t="shared" si="103"/>
        <v>61.050531914893618</v>
      </c>
      <c r="H79" s="13">
        <f t="shared" si="103"/>
        <v>61.957166392092255</v>
      </c>
      <c r="I79" s="14">
        <f t="shared" si="103"/>
        <v>63.349295774647885</v>
      </c>
      <c r="J79" s="13">
        <f t="shared" si="103"/>
        <v>54.84966283220944</v>
      </c>
      <c r="K79" s="13">
        <f t="shared" si="103"/>
        <v>56.561797752808985</v>
      </c>
      <c r="L79" s="13">
        <f t="shared" si="103"/>
        <v>56.197724039829303</v>
      </c>
      <c r="M79" s="14">
        <f t="shared" si="103"/>
        <v>55.879361022364215</v>
      </c>
      <c r="N79" s="13">
        <f t="shared" si="103"/>
        <v>63.739243430551547</v>
      </c>
      <c r="O79" s="13">
        <f t="shared" si="103"/>
        <v>62.911117078410314</v>
      </c>
      <c r="P79" s="13">
        <f t="shared" si="103"/>
        <v>64</v>
      </c>
      <c r="Q79" s="14">
        <f t="shared" si="103"/>
        <v>63.531734038534189</v>
      </c>
      <c r="R79" s="14">
        <f t="shared" si="103"/>
        <v>66.312119993970157</v>
      </c>
      <c r="S79" s="26"/>
    </row>
    <row r="80" spans="1:19" x14ac:dyDescent="0.2">
      <c r="A80" s="1">
        <v>2004</v>
      </c>
      <c r="B80" s="13">
        <f t="shared" ref="B80:R80" si="104">SUM(B128/B32)</f>
        <v>74.95074349442379</v>
      </c>
      <c r="C80" s="13">
        <f t="shared" si="104"/>
        <v>88.003977538605525</v>
      </c>
      <c r="D80" s="13">
        <f t="shared" si="104"/>
        <v>84.564000932618328</v>
      </c>
      <c r="E80" s="14">
        <f t="shared" si="104"/>
        <v>83.179119667543034</v>
      </c>
      <c r="F80" s="13">
        <f t="shared" si="104"/>
        <v>76.033795013850423</v>
      </c>
      <c r="G80" s="13">
        <f t="shared" si="104"/>
        <v>61.195364238410598</v>
      </c>
      <c r="H80" s="13">
        <f t="shared" si="104"/>
        <v>58.671495834842446</v>
      </c>
      <c r="I80" s="14">
        <f t="shared" si="104"/>
        <v>65.720792463824409</v>
      </c>
      <c r="J80" s="13">
        <f t="shared" si="104"/>
        <v>58.904632152588555</v>
      </c>
      <c r="K80" s="13">
        <f t="shared" si="104"/>
        <v>57.458628381585193</v>
      </c>
      <c r="L80" s="13">
        <f t="shared" si="104"/>
        <v>60.982937293729371</v>
      </c>
      <c r="M80" s="14">
        <f t="shared" si="104"/>
        <v>59.116351477449456</v>
      </c>
      <c r="N80" s="13">
        <f t="shared" si="104"/>
        <v>65.17326271186441</v>
      </c>
      <c r="O80" s="13">
        <f t="shared" si="104"/>
        <v>70.410909825033642</v>
      </c>
      <c r="P80" s="13">
        <f t="shared" si="104"/>
        <v>68.961566725455612</v>
      </c>
      <c r="Q80" s="14">
        <f t="shared" si="104"/>
        <v>68.349077074128616</v>
      </c>
      <c r="R80" s="14">
        <f t="shared" si="104"/>
        <v>70.633942846807741</v>
      </c>
      <c r="S80" s="26"/>
    </row>
    <row r="81" spans="1:19" x14ac:dyDescent="0.2">
      <c r="A81" s="1">
        <v>2005</v>
      </c>
      <c r="B81" s="13">
        <f t="shared" ref="B81:R81" si="105">SUM(B129/B33)</f>
        <v>84.196797043424695</v>
      </c>
      <c r="C81" s="13">
        <f t="shared" si="105"/>
        <v>97.071357285429144</v>
      </c>
      <c r="D81" s="13">
        <f t="shared" si="105"/>
        <v>91.944683598794668</v>
      </c>
      <c r="E81" s="14">
        <f t="shared" si="105"/>
        <v>91.557348122006559</v>
      </c>
      <c r="F81" s="13">
        <f t="shared" si="105"/>
        <v>71.188354291962824</v>
      </c>
      <c r="G81" s="13">
        <f t="shared" si="105"/>
        <v>67.897743103928676</v>
      </c>
      <c r="H81" s="13">
        <f t="shared" si="105"/>
        <v>59.828001267025655</v>
      </c>
      <c r="I81" s="14">
        <f t="shared" si="105"/>
        <v>66.606016916570553</v>
      </c>
      <c r="J81" s="13">
        <f t="shared" si="105"/>
        <v>61.155813953488369</v>
      </c>
      <c r="K81" s="13">
        <f t="shared" si="105"/>
        <v>59.588555858310627</v>
      </c>
      <c r="L81" s="13">
        <f t="shared" si="105"/>
        <v>62.725558121632027</v>
      </c>
      <c r="M81" s="14">
        <f t="shared" si="105"/>
        <v>61.162162162162161</v>
      </c>
      <c r="N81" s="13">
        <f t="shared" si="105"/>
        <v>75.92255594817432</v>
      </c>
      <c r="O81" s="13">
        <f t="shared" si="105"/>
        <v>76.911177917463789</v>
      </c>
      <c r="P81" s="13">
        <f t="shared" si="105"/>
        <v>71.920615756112284</v>
      </c>
      <c r="Q81" s="14">
        <f t="shared" si="105"/>
        <v>74.992669753086417</v>
      </c>
      <c r="R81" s="14">
        <f t="shared" si="105"/>
        <v>74.914075887392897</v>
      </c>
      <c r="S81" s="26"/>
    </row>
    <row r="82" spans="1:19" x14ac:dyDescent="0.2">
      <c r="A82" s="1">
        <v>2006</v>
      </c>
      <c r="B82" s="13">
        <f t="shared" ref="B82:R82" si="106">SUM(B130/B34)</f>
        <v>84.500405953991887</v>
      </c>
      <c r="C82" s="13">
        <f t="shared" si="106"/>
        <v>99.123237724841999</v>
      </c>
      <c r="D82" s="13">
        <f t="shared" si="106"/>
        <v>89.855355249204663</v>
      </c>
      <c r="E82" s="14">
        <f t="shared" si="106"/>
        <v>91.319865857553495</v>
      </c>
      <c r="F82" s="13">
        <f t="shared" si="106"/>
        <v>76.436633189861311</v>
      </c>
      <c r="G82" s="13">
        <f t="shared" si="106"/>
        <v>67.132867132867133</v>
      </c>
      <c r="H82" s="13">
        <f t="shared" si="106"/>
        <v>60.610147299509002</v>
      </c>
      <c r="I82" s="14">
        <f t="shared" si="106"/>
        <v>68.800245959241039</v>
      </c>
      <c r="J82" s="13">
        <f t="shared" si="106"/>
        <v>61.32181610508281</v>
      </c>
      <c r="K82" s="13">
        <f t="shared" si="106"/>
        <v>62.316181029138249</v>
      </c>
      <c r="L82" s="13">
        <f t="shared" si="106"/>
        <v>70.856082036775106</v>
      </c>
      <c r="M82" s="14">
        <f t="shared" si="106"/>
        <v>64.479070740895779</v>
      </c>
      <c r="N82" s="13">
        <f t="shared" si="106"/>
        <v>77.495070422535207</v>
      </c>
      <c r="O82" s="13">
        <f t="shared" si="106"/>
        <v>78.621228448275858</v>
      </c>
      <c r="P82" s="13">
        <f t="shared" si="106"/>
        <v>79.195481927710844</v>
      </c>
      <c r="Q82" s="14">
        <f t="shared" si="106"/>
        <v>78.490376823338735</v>
      </c>
      <c r="R82" s="14">
        <f t="shared" si="106"/>
        <v>76.562926896806346</v>
      </c>
      <c r="S82" s="26"/>
    </row>
    <row r="83" spans="1:19" x14ac:dyDescent="0.2">
      <c r="A83" s="1">
        <v>2007</v>
      </c>
      <c r="B83" s="13">
        <f t="shared" ref="B83:R83" si="107">SUM(B131/B35)</f>
        <v>102.49598501070663</v>
      </c>
      <c r="C83" s="13">
        <f t="shared" si="107"/>
        <v>120.27069133398247</v>
      </c>
      <c r="D83" s="13">
        <f t="shared" si="107"/>
        <v>101.0272545978285</v>
      </c>
      <c r="E83" s="14">
        <f t="shared" si="107"/>
        <v>107.86865744112649</v>
      </c>
      <c r="F83" s="13">
        <f t="shared" si="107"/>
        <v>80.844228804902968</v>
      </c>
      <c r="G83" s="13">
        <f t="shared" si="107"/>
        <v>75.081351351351358</v>
      </c>
      <c r="H83" s="13">
        <f t="shared" si="107"/>
        <v>69.317864619679</v>
      </c>
      <c r="I83" s="14">
        <f t="shared" si="107"/>
        <v>75.658462125548553</v>
      </c>
      <c r="J83" s="13">
        <f t="shared" si="107"/>
        <v>69.379083008690444</v>
      </c>
      <c r="K83" s="13">
        <f t="shared" si="107"/>
        <v>64.331766088745226</v>
      </c>
      <c r="L83" s="13">
        <f t="shared" si="107"/>
        <v>70.389804165371459</v>
      </c>
      <c r="M83" s="14">
        <f t="shared" si="107"/>
        <v>67.980616651601892</v>
      </c>
      <c r="N83" s="13">
        <f t="shared" si="107"/>
        <v>80.804921434924395</v>
      </c>
      <c r="O83" s="13">
        <f t="shared" si="107"/>
        <v>85.035917592843589</v>
      </c>
      <c r="P83" s="13">
        <f t="shared" si="107"/>
        <v>83.679102214134062</v>
      </c>
      <c r="Q83" s="14">
        <f t="shared" si="107"/>
        <v>83.226421469253793</v>
      </c>
      <c r="R83" s="14">
        <f t="shared" si="107"/>
        <v>84.926671301123861</v>
      </c>
      <c r="S83" s="26"/>
    </row>
    <row r="84" spans="1:19" x14ac:dyDescent="0.2">
      <c r="A84" s="1">
        <v>2008</v>
      </c>
      <c r="B84" s="13">
        <f t="shared" ref="B84:R84" si="108">SUM(B132/B36)</f>
        <v>103.06185718483691</v>
      </c>
      <c r="C84" s="13">
        <f t="shared" si="108"/>
        <v>124.10980097087379</v>
      </c>
      <c r="D84" s="13">
        <f t="shared" si="108"/>
        <v>106.17089120108572</v>
      </c>
      <c r="E84" s="14">
        <f t="shared" si="108"/>
        <v>111.47298978566646</v>
      </c>
      <c r="F84" s="13">
        <f t="shared" si="108"/>
        <v>85.203621283255075</v>
      </c>
      <c r="G84" s="13">
        <f t="shared" si="108"/>
        <v>79.58007194244604</v>
      </c>
      <c r="H84" s="13">
        <f t="shared" si="108"/>
        <v>67.810194630872488</v>
      </c>
      <c r="I84" s="14">
        <f t="shared" si="108"/>
        <v>77.698942159665705</v>
      </c>
      <c r="J84" s="13">
        <f t="shared" si="108"/>
        <v>69.101272727272743</v>
      </c>
      <c r="K84" s="13">
        <f t="shared" si="108"/>
        <v>68.178938152011924</v>
      </c>
      <c r="L84" s="13">
        <f t="shared" si="108"/>
        <v>69.702690935046391</v>
      </c>
      <c r="M84" s="14">
        <f t="shared" si="108"/>
        <v>69.007803926206236</v>
      </c>
      <c r="N84" s="13">
        <f t="shared" si="108"/>
        <v>80.092462121212122</v>
      </c>
      <c r="O84" s="13">
        <f t="shared" si="108"/>
        <v>78.268810420590086</v>
      </c>
      <c r="P84" s="13">
        <f t="shared" si="108"/>
        <v>74.365858885591834</v>
      </c>
      <c r="Q84" s="14">
        <f t="shared" si="108"/>
        <v>77.623202301054647</v>
      </c>
      <c r="R84" s="14">
        <f t="shared" si="108"/>
        <v>86.165648002880587</v>
      </c>
      <c r="S84" s="26"/>
    </row>
    <row r="85" spans="1:19" x14ac:dyDescent="0.2">
      <c r="A85" s="1">
        <v>2009</v>
      </c>
      <c r="B85" s="13">
        <f t="shared" ref="B85:R85" si="109">SUM(B133/B37)</f>
        <v>88.049663898774213</v>
      </c>
      <c r="C85" s="13">
        <f t="shared" si="109"/>
        <v>103.47781602545561</v>
      </c>
      <c r="D85" s="13">
        <f t="shared" si="109"/>
        <v>81.148508427614871</v>
      </c>
      <c r="E85" s="14">
        <f t="shared" si="109"/>
        <v>90.322244838615887</v>
      </c>
      <c r="F85" s="13">
        <f t="shared" si="109"/>
        <v>70.857616635563843</v>
      </c>
      <c r="G85" s="13">
        <f t="shared" si="109"/>
        <v>65.264455696202532</v>
      </c>
      <c r="H85" s="13">
        <f t="shared" si="109"/>
        <v>62.073462815405044</v>
      </c>
      <c r="I85" s="14">
        <f t="shared" si="109"/>
        <v>66.366285132777662</v>
      </c>
      <c r="J85" s="13">
        <f t="shared" si="109"/>
        <v>61.014123670736502</v>
      </c>
      <c r="K85" s="13">
        <f t="shared" si="109"/>
        <v>61.748633461047255</v>
      </c>
      <c r="L85" s="13">
        <f t="shared" si="109"/>
        <v>66.335350318471342</v>
      </c>
      <c r="M85" s="14">
        <f t="shared" si="109"/>
        <v>62.83054553326599</v>
      </c>
      <c r="N85" s="13">
        <f t="shared" si="109"/>
        <v>69.396711629602621</v>
      </c>
      <c r="O85" s="13">
        <f t="shared" si="109"/>
        <v>70.414174252275686</v>
      </c>
      <c r="P85" s="13">
        <f t="shared" si="109"/>
        <v>70.179662118258605</v>
      </c>
      <c r="Q85" s="14">
        <f t="shared" si="109"/>
        <v>70.019352590760917</v>
      </c>
      <c r="R85" s="14">
        <f t="shared" si="109"/>
        <v>73.36433339732865</v>
      </c>
      <c r="S85" s="26"/>
    </row>
    <row r="86" spans="1:19" x14ac:dyDescent="0.2">
      <c r="A86" s="1">
        <v>2010</v>
      </c>
      <c r="B86" s="13">
        <f t="shared" ref="B86:R86" si="110">SUM(B134/B38)</f>
        <v>79.517370572207085</v>
      </c>
      <c r="C86" s="13">
        <f t="shared" si="110"/>
        <v>90.77547931382442</v>
      </c>
      <c r="D86" s="13">
        <f t="shared" si="110"/>
        <v>85.060606060606062</v>
      </c>
      <c r="E86" s="14">
        <f t="shared" si="110"/>
        <v>85.628976209569629</v>
      </c>
      <c r="F86" s="13">
        <f t="shared" si="110"/>
        <v>75.939827127659569</v>
      </c>
      <c r="G86" s="13">
        <f t="shared" si="110"/>
        <v>69.160763888888894</v>
      </c>
      <c r="H86" s="13">
        <f t="shared" si="110"/>
        <v>61.742906276870166</v>
      </c>
      <c r="I86" s="14">
        <f t="shared" si="110"/>
        <v>69.542731921110303</v>
      </c>
      <c r="J86" s="13">
        <f t="shared" si="110"/>
        <v>61.450105411103301</v>
      </c>
      <c r="K86" s="13">
        <f t="shared" si="110"/>
        <v>62.719389803291854</v>
      </c>
      <c r="L86" s="13">
        <f t="shared" si="110"/>
        <v>63.140350877192979</v>
      </c>
      <c r="M86" s="14">
        <f t="shared" si="110"/>
        <v>62.41968019680197</v>
      </c>
      <c r="N86" s="13">
        <f t="shared" si="110"/>
        <v>73.937181663837009</v>
      </c>
      <c r="O86" s="13">
        <f t="shared" si="110"/>
        <v>69.291640673736737</v>
      </c>
      <c r="P86" s="13">
        <f t="shared" si="110"/>
        <v>68.720972097209724</v>
      </c>
      <c r="Q86" s="14">
        <f t="shared" si="110"/>
        <v>70.533635596794596</v>
      </c>
      <c r="R86" s="14">
        <f t="shared" si="110"/>
        <v>73.106016031955946</v>
      </c>
      <c r="S86" s="26"/>
    </row>
    <row r="87" spans="1:19" x14ac:dyDescent="0.2">
      <c r="A87" s="1">
        <v>2011</v>
      </c>
      <c r="B87" s="13">
        <f t="shared" ref="B87:R87" si="111">SUM(B135/B39)</f>
        <v>80.962911019446082</v>
      </c>
      <c r="C87" s="13">
        <f t="shared" si="111"/>
        <v>92.500852618757619</v>
      </c>
      <c r="D87" s="13">
        <f t="shared" si="111"/>
        <v>82.560900264783754</v>
      </c>
      <c r="E87" s="14">
        <f t="shared" si="111"/>
        <v>85.501630787133237</v>
      </c>
      <c r="F87" s="13">
        <f t="shared" si="111"/>
        <v>69.806962785114052</v>
      </c>
      <c r="G87" s="13">
        <f t="shared" si="111"/>
        <v>70.162820107492891</v>
      </c>
      <c r="H87" s="13">
        <f t="shared" si="111"/>
        <v>63.297580117724003</v>
      </c>
      <c r="I87" s="14">
        <f t="shared" si="111"/>
        <v>67.998748315039478</v>
      </c>
      <c r="J87" s="13">
        <f t="shared" si="111"/>
        <v>64.125211984171855</v>
      </c>
      <c r="K87" s="13">
        <f t="shared" si="111"/>
        <v>62.173715484096469</v>
      </c>
      <c r="L87" s="13">
        <f t="shared" si="111"/>
        <v>68.831746031746036</v>
      </c>
      <c r="M87" s="14">
        <f t="shared" si="111"/>
        <v>64.965562053281346</v>
      </c>
      <c r="N87" s="13">
        <f t="shared" si="111"/>
        <v>68.330336330336337</v>
      </c>
      <c r="O87" s="13">
        <f t="shared" si="111"/>
        <v>72.078762071992983</v>
      </c>
      <c r="P87" s="13">
        <f t="shared" si="111"/>
        <v>68.619446327683619</v>
      </c>
      <c r="Q87" s="14">
        <f t="shared" si="111"/>
        <v>69.719073293172684</v>
      </c>
      <c r="R87" s="14">
        <f t="shared" si="111"/>
        <v>72.798036336545621</v>
      </c>
      <c r="S87" s="26"/>
    </row>
    <row r="88" spans="1:19" x14ac:dyDescent="0.2">
      <c r="A88" s="1">
        <v>2012</v>
      </c>
      <c r="B88" s="13">
        <f t="shared" ref="B88:R88" si="112">SUM(B136/B40)</f>
        <v>78.511523668639057</v>
      </c>
      <c r="C88" s="13">
        <f t="shared" si="112"/>
        <v>94.534375296912103</v>
      </c>
      <c r="D88" s="13">
        <f t="shared" si="112"/>
        <v>83.396214773697693</v>
      </c>
      <c r="E88" s="14">
        <f t="shared" si="112"/>
        <v>85.487284169884177</v>
      </c>
      <c r="F88" s="13">
        <f t="shared" si="112"/>
        <v>71.332959981056121</v>
      </c>
      <c r="G88" s="13">
        <f t="shared" si="112"/>
        <v>68.406932711913782</v>
      </c>
      <c r="H88" s="13">
        <f t="shared" si="112"/>
        <v>60.041138261676458</v>
      </c>
      <c r="I88" s="14">
        <f t="shared" si="112"/>
        <v>67.057864817705948</v>
      </c>
      <c r="J88" s="13">
        <f t="shared" si="112"/>
        <v>58.375921375921379</v>
      </c>
      <c r="K88" s="13">
        <f t="shared" si="112"/>
        <v>65.801449732114719</v>
      </c>
      <c r="L88" s="13">
        <f t="shared" si="112"/>
        <v>65.367279411764713</v>
      </c>
      <c r="M88" s="14">
        <f t="shared" si="112"/>
        <v>62.83151946421097</v>
      </c>
      <c r="N88" s="13">
        <f t="shared" si="112"/>
        <v>70.946758534293764</v>
      </c>
      <c r="O88" s="13">
        <f t="shared" si="112"/>
        <v>73.682474226804118</v>
      </c>
      <c r="P88" s="13">
        <f t="shared" si="112"/>
        <v>69.228692243069176</v>
      </c>
      <c r="Q88" s="14">
        <f t="shared" si="112"/>
        <v>71.257078452603608</v>
      </c>
      <c r="R88" s="14">
        <f t="shared" si="112"/>
        <v>72.589706571153059</v>
      </c>
      <c r="S88" s="26"/>
    </row>
    <row r="89" spans="1:19" x14ac:dyDescent="0.2">
      <c r="A89" s="1">
        <v>2013</v>
      </c>
      <c r="B89" s="13">
        <f t="shared" ref="B89:R89" si="113">SUM(B137/B41)</f>
        <v>73.341652441915599</v>
      </c>
      <c r="C89" s="13">
        <f t="shared" si="113"/>
        <v>92.403720875500113</v>
      </c>
      <c r="D89" s="13">
        <f t="shared" si="113"/>
        <v>81.467959818225296</v>
      </c>
      <c r="E89" s="14">
        <f t="shared" si="113"/>
        <v>82.43169196710943</v>
      </c>
      <c r="F89" s="13">
        <f t="shared" si="113"/>
        <v>67.197778879524051</v>
      </c>
      <c r="G89" s="13">
        <f t="shared" si="113"/>
        <v>63.026125356125355</v>
      </c>
      <c r="H89" s="13">
        <f t="shared" si="113"/>
        <v>59.087049510650544</v>
      </c>
      <c r="I89" s="14">
        <f t="shared" si="113"/>
        <v>63.302675697070981</v>
      </c>
      <c r="J89" s="13">
        <f t="shared" si="113"/>
        <v>58.788053673788426</v>
      </c>
      <c r="K89" s="13">
        <f t="shared" si="113"/>
        <v>59.965113756613761</v>
      </c>
      <c r="L89" s="13">
        <f t="shared" si="113"/>
        <v>59.880172711571674</v>
      </c>
      <c r="M89" s="14">
        <f t="shared" si="113"/>
        <v>59.512011794920575</v>
      </c>
      <c r="N89" s="13">
        <f t="shared" si="113"/>
        <v>65.883711130485324</v>
      </c>
      <c r="O89" s="13">
        <f t="shared" si="113"/>
        <v>68.979606512890101</v>
      </c>
      <c r="P89" s="13">
        <f t="shared" si="113"/>
        <v>66.670085470085468</v>
      </c>
      <c r="Q89" s="14">
        <f t="shared" si="113"/>
        <v>67.209904212777829</v>
      </c>
      <c r="R89" s="14">
        <f t="shared" si="113"/>
        <v>68.693373672239048</v>
      </c>
      <c r="S89" s="26"/>
    </row>
    <row r="90" spans="1:19" x14ac:dyDescent="0.2">
      <c r="A90" s="1">
        <v>2014</v>
      </c>
      <c r="B90" s="13">
        <f t="shared" ref="B90:R90" si="114">SUM(B138/B42)</f>
        <v>71.56433130699088</v>
      </c>
      <c r="C90" s="13">
        <f t="shared" si="114"/>
        <v>93.198928229665071</v>
      </c>
      <c r="D90" s="13">
        <f t="shared" si="114"/>
        <v>78.881384684888189</v>
      </c>
      <c r="E90" s="14">
        <f t="shared" si="114"/>
        <v>81.347303066507365</v>
      </c>
      <c r="F90" s="13">
        <f t="shared" si="114"/>
        <v>72.114246713852381</v>
      </c>
      <c r="G90" s="13">
        <f t="shared" si="114"/>
        <v>67.849244186046505</v>
      </c>
      <c r="H90" s="13">
        <f t="shared" si="114"/>
        <v>58.784933333333335</v>
      </c>
      <c r="I90" s="14">
        <f t="shared" si="114"/>
        <v>66.759467251352874</v>
      </c>
      <c r="J90" s="13">
        <f t="shared" si="114"/>
        <v>58.473224945401604</v>
      </c>
      <c r="K90" s="13">
        <f t="shared" si="114"/>
        <v>60.761680365296804</v>
      </c>
      <c r="L90" s="13">
        <f t="shared" si="114"/>
        <v>59.940628002745363</v>
      </c>
      <c r="M90" s="14">
        <f t="shared" si="114"/>
        <v>59.616014534883725</v>
      </c>
      <c r="N90" s="13">
        <f t="shared" si="114"/>
        <v>66.283429541595936</v>
      </c>
      <c r="O90" s="13">
        <f t="shared" si="114"/>
        <v>66.282853591160219</v>
      </c>
      <c r="P90" s="13">
        <f t="shared" si="114"/>
        <v>64.261771186440683</v>
      </c>
      <c r="Q90" s="14">
        <f t="shared" si="114"/>
        <v>65.614011595287081</v>
      </c>
      <c r="R90" s="14">
        <f t="shared" si="114"/>
        <v>68.953798405852737</v>
      </c>
      <c r="S90" s="26"/>
    </row>
    <row r="91" spans="1:19" x14ac:dyDescent="0.2">
      <c r="A91" s="1">
        <v>2015</v>
      </c>
      <c r="B91" s="13">
        <f t="shared" ref="B91:B99" si="115">SUM(B139/B43)</f>
        <v>73.754789272030649</v>
      </c>
      <c r="C91" s="13">
        <f t="shared" ref="C91:Q91" si="116">SUM(C139/C43)</f>
        <v>97.705837048043577</v>
      </c>
      <c r="D91" s="13">
        <f t="shared" si="116"/>
        <v>83.114479734534243</v>
      </c>
      <c r="E91" s="14">
        <f t="shared" si="116"/>
        <v>85.189837964906388</v>
      </c>
      <c r="F91" s="13">
        <f t="shared" si="116"/>
        <v>72.891668073136429</v>
      </c>
      <c r="G91" s="13">
        <f t="shared" si="116"/>
        <v>60.706163212435236</v>
      </c>
      <c r="H91" s="13">
        <f t="shared" si="116"/>
        <v>59.597685670261939</v>
      </c>
      <c r="I91" s="14">
        <f t="shared" si="116"/>
        <v>64.432472795497191</v>
      </c>
      <c r="J91" s="13">
        <f t="shared" si="116"/>
        <v>62.15797049298309</v>
      </c>
      <c r="K91" s="13">
        <f t="shared" si="116"/>
        <v>60.01802728226653</v>
      </c>
      <c r="L91" s="13">
        <f t="shared" si="116"/>
        <v>61.380706728734651</v>
      </c>
      <c r="M91" s="14">
        <f t="shared" si="116"/>
        <v>61.163748281464819</v>
      </c>
      <c r="N91" s="13">
        <f t="shared" si="116"/>
        <v>63.053988095238097</v>
      </c>
      <c r="O91" s="13">
        <f t="shared" si="116"/>
        <v>61.948076701268739</v>
      </c>
      <c r="P91" s="13">
        <f t="shared" si="116"/>
        <v>61.148452380952378</v>
      </c>
      <c r="Q91" s="14">
        <f t="shared" si="116"/>
        <v>62.014818311002841</v>
      </c>
      <c r="R91" s="14">
        <f t="shared" ref="R91:R97" si="117">SUM(R139/R43)</f>
        <v>69.312474272709281</v>
      </c>
      <c r="S91" s="26"/>
    </row>
    <row r="92" spans="1:19" x14ac:dyDescent="0.2">
      <c r="A92" s="1">
        <v>2016</v>
      </c>
      <c r="B92" s="13">
        <f t="shared" si="115"/>
        <v>71.40256081261694</v>
      </c>
      <c r="C92" s="13">
        <f t="shared" ref="C92:Q92" si="118">SUM(C140/C44)</f>
        <v>92.07655587668593</v>
      </c>
      <c r="D92" s="13">
        <f t="shared" si="118"/>
        <v>78.833179083757514</v>
      </c>
      <c r="E92" s="14">
        <f t="shared" si="118"/>
        <v>81.059012689316418</v>
      </c>
      <c r="F92" s="13">
        <f t="shared" si="118"/>
        <v>67.127826342035789</v>
      </c>
      <c r="G92" s="13">
        <f t="shared" si="118"/>
        <v>60.445452305526224</v>
      </c>
      <c r="H92" s="13">
        <f t="shared" si="118"/>
        <v>57.838700804062633</v>
      </c>
      <c r="I92" s="14">
        <f t="shared" si="118"/>
        <v>62.375146871008944</v>
      </c>
      <c r="J92" s="13">
        <f t="shared" si="118"/>
        <v>55.186106120157213</v>
      </c>
      <c r="K92" s="13">
        <f t="shared" si="118"/>
        <v>54.478922700244837</v>
      </c>
      <c r="L92" s="13">
        <f t="shared" si="118"/>
        <v>52.644660894660895</v>
      </c>
      <c r="M92" s="14">
        <f t="shared" si="118"/>
        <v>54.199842271293377</v>
      </c>
      <c r="N92" s="13">
        <f t="shared" si="118"/>
        <v>63.121686460807595</v>
      </c>
      <c r="O92" s="13">
        <f t="shared" si="118"/>
        <v>66.288268309377145</v>
      </c>
      <c r="P92" s="13">
        <f t="shared" si="118"/>
        <v>67.962779973649532</v>
      </c>
      <c r="Q92" s="14">
        <f t="shared" si="118"/>
        <v>65.811221785513752</v>
      </c>
      <c r="R92" s="14">
        <f t="shared" si="117"/>
        <v>67.093486615629644</v>
      </c>
      <c r="S92" s="26"/>
    </row>
    <row r="93" spans="1:19" x14ac:dyDescent="0.2">
      <c r="A93" s="1">
        <v>2017</v>
      </c>
      <c r="B93" s="13">
        <f t="shared" si="115"/>
        <v>79.466863033873338</v>
      </c>
      <c r="C93" s="13">
        <f t="shared" ref="C93:Q93" si="119">SUM(C141/C45)</f>
        <v>101.75009835259405</v>
      </c>
      <c r="D93" s="13">
        <f t="shared" si="119"/>
        <v>88.917992750339835</v>
      </c>
      <c r="E93" s="14">
        <f t="shared" si="119"/>
        <v>90.610615527113495</v>
      </c>
      <c r="F93" s="13">
        <f t="shared" si="119"/>
        <v>79.094266200762391</v>
      </c>
      <c r="G93" s="13">
        <f t="shared" si="119"/>
        <v>67.43869772998805</v>
      </c>
      <c r="H93" s="13">
        <f t="shared" si="119"/>
        <v>58.034827377347064</v>
      </c>
      <c r="I93" s="14">
        <f t="shared" si="119"/>
        <v>68.014340681771785</v>
      </c>
      <c r="J93" s="13">
        <f t="shared" si="119"/>
        <v>60.238758228605626</v>
      </c>
      <c r="K93" s="13">
        <f t="shared" si="119"/>
        <v>58.71876981610653</v>
      </c>
      <c r="L93" s="13">
        <f t="shared" si="119"/>
        <v>60.527499167499165</v>
      </c>
      <c r="M93" s="14">
        <f t="shared" si="119"/>
        <v>59.825351089588381</v>
      </c>
      <c r="N93" s="13">
        <f t="shared" si="119"/>
        <v>69.692203147353368</v>
      </c>
      <c r="O93" s="13">
        <f t="shared" si="119"/>
        <v>70.713036896877952</v>
      </c>
      <c r="P93" s="13">
        <f t="shared" si="119"/>
        <v>68.327856230031955</v>
      </c>
      <c r="Q93" s="14">
        <f t="shared" si="119"/>
        <v>69.586717027358105</v>
      </c>
      <c r="R93" s="14">
        <f t="shared" si="117"/>
        <v>73.04177963826308</v>
      </c>
      <c r="S93" s="26"/>
    </row>
    <row r="94" spans="1:19" x14ac:dyDescent="0.2">
      <c r="A94" s="1">
        <v>2018</v>
      </c>
      <c r="B94" s="13">
        <f t="shared" si="115"/>
        <v>92.050615149974576</v>
      </c>
      <c r="C94" s="13">
        <f t="shared" ref="C94:Q94" si="120">SUM(C142/C46)</f>
        <v>109.59828232971373</v>
      </c>
      <c r="D94" s="13">
        <f t="shared" si="120"/>
        <v>95.38704602510461</v>
      </c>
      <c r="E94" s="14">
        <f t="shared" si="120"/>
        <v>98.869609901300322</v>
      </c>
      <c r="F94" s="13">
        <f t="shared" si="120"/>
        <v>82.035898843930639</v>
      </c>
      <c r="G94" s="13">
        <f t="shared" si="120"/>
        <v>73.910948905109493</v>
      </c>
      <c r="H94" s="13">
        <f t="shared" si="120"/>
        <v>64.297872340425528</v>
      </c>
      <c r="I94" s="14">
        <f t="shared" si="120"/>
        <v>73.52291234592056</v>
      </c>
      <c r="J94" s="13">
        <f t="shared" si="120"/>
        <v>63.508112651135363</v>
      </c>
      <c r="K94" s="13">
        <f t="shared" si="120"/>
        <v>59.557167730702261</v>
      </c>
      <c r="L94" s="13">
        <f t="shared" si="120"/>
        <v>60.706850926198179</v>
      </c>
      <c r="M94" s="14">
        <f t="shared" si="120"/>
        <v>61.247705606563784</v>
      </c>
      <c r="N94" s="13">
        <f t="shared" si="120"/>
        <v>70.547198772064462</v>
      </c>
      <c r="O94" s="13">
        <f t="shared" si="120"/>
        <v>69.133915574963609</v>
      </c>
      <c r="P94" s="13">
        <f t="shared" si="120"/>
        <v>66.391910739191076</v>
      </c>
      <c r="Q94" s="14">
        <f t="shared" si="120"/>
        <v>68.739957910147311</v>
      </c>
      <c r="R94" s="14">
        <f t="shared" si="117"/>
        <v>76.821054467217763</v>
      </c>
      <c r="S94" s="26"/>
    </row>
    <row r="95" spans="1:19" x14ac:dyDescent="0.2">
      <c r="A95" s="1">
        <v>2019</v>
      </c>
      <c r="B95" s="13">
        <f t="shared" si="115"/>
        <v>81.637764429354917</v>
      </c>
      <c r="C95" s="13">
        <f t="shared" ref="C95:J97" si="121">SUM(C143/C47)</f>
        <v>128.17943790535671</v>
      </c>
      <c r="D95" s="13">
        <f t="shared" si="121"/>
        <v>102.22766508416055</v>
      </c>
      <c r="E95" s="14">
        <f t="shared" si="121"/>
        <v>104.54023443687629</v>
      </c>
      <c r="F95" s="13">
        <f t="shared" si="121"/>
        <v>83.580167720648888</v>
      </c>
      <c r="G95" s="13">
        <f t="shared" si="121"/>
        <v>73.692592250922502</v>
      </c>
      <c r="H95" s="13">
        <f t="shared" si="121"/>
        <v>63.161044394762058</v>
      </c>
      <c r="I95" s="14">
        <f t="shared" si="121"/>
        <v>73.990679640718568</v>
      </c>
      <c r="J95" s="13">
        <f t="shared" si="121"/>
        <v>64.245934379457921</v>
      </c>
      <c r="K95" s="13">
        <v>64.13</v>
      </c>
      <c r="L95" s="74">
        <f t="shared" ref="L95:M97" si="122">SUM(L143/L47)</f>
        <v>64.534834667594851</v>
      </c>
      <c r="M95" s="14">
        <f t="shared" si="122"/>
        <v>64.292537922376823</v>
      </c>
      <c r="N95" s="13">
        <v>69.17</v>
      </c>
      <c r="O95" s="13">
        <v>74.34</v>
      </c>
      <c r="P95" s="13">
        <v>72.11</v>
      </c>
      <c r="Q95" s="14">
        <f>SUM(Q143/Q47)</f>
        <v>71.87295574240045</v>
      </c>
      <c r="R95" s="14">
        <f t="shared" si="117"/>
        <v>80.267848377800505</v>
      </c>
      <c r="S95" s="26"/>
    </row>
    <row r="96" spans="1:19" x14ac:dyDescent="0.2">
      <c r="A96" s="1">
        <v>2020</v>
      </c>
      <c r="B96" s="70">
        <f t="shared" si="115"/>
        <v>82.921330925973692</v>
      </c>
      <c r="C96" s="70">
        <f t="shared" si="121"/>
        <v>131.28360343183985</v>
      </c>
      <c r="D96" s="70">
        <f t="shared" si="121"/>
        <v>89.428661417322829</v>
      </c>
      <c r="E96" s="71">
        <f t="shared" si="121"/>
        <v>102.79943100995733</v>
      </c>
      <c r="F96" s="70">
        <f t="shared" si="121"/>
        <v>61.891891891891895</v>
      </c>
      <c r="G96" s="13">
        <f t="shared" si="121"/>
        <v>60.626494023904385</v>
      </c>
      <c r="H96" s="13">
        <f t="shared" si="121"/>
        <v>64.659833217512158</v>
      </c>
      <c r="I96" s="14">
        <f t="shared" si="121"/>
        <v>62.77490234375</v>
      </c>
      <c r="J96" s="94">
        <f t="shared" si="121"/>
        <v>65.725920125293655</v>
      </c>
      <c r="K96" s="94">
        <f>SUM(K144/K48)</f>
        <v>65.038264299802762</v>
      </c>
      <c r="L96" s="94">
        <f t="shared" si="122"/>
        <v>64.673059768064235</v>
      </c>
      <c r="M96" s="98">
        <f t="shared" si="122"/>
        <v>65.166143773018689</v>
      </c>
      <c r="N96" s="94">
        <f t="shared" ref="N96:P97" si="123">SUM(N144/N48)</f>
        <v>66.114415675297408</v>
      </c>
      <c r="O96" s="94">
        <f t="shared" si="123"/>
        <v>59.610438024231129</v>
      </c>
      <c r="P96" s="94">
        <f t="shared" si="123"/>
        <v>57.318671454219029</v>
      </c>
      <c r="Q96" s="98">
        <f>SUM(Q144/Q48)</f>
        <v>60.770782460983121</v>
      </c>
      <c r="R96" s="98">
        <f t="shared" si="117"/>
        <v>75.921445726670967</v>
      </c>
      <c r="S96" s="26"/>
    </row>
    <row r="97" spans="1:19" x14ac:dyDescent="0.2">
      <c r="A97" s="1">
        <v>2021</v>
      </c>
      <c r="B97" s="70">
        <f t="shared" si="115"/>
        <v>63.49760306807287</v>
      </c>
      <c r="C97" s="70">
        <f t="shared" si="121"/>
        <v>66.565606668724911</v>
      </c>
      <c r="D97" s="70">
        <f t="shared" si="121"/>
        <v>76.926739023186983</v>
      </c>
      <c r="E97" s="71">
        <f t="shared" si="121"/>
        <v>69.674822490884665</v>
      </c>
      <c r="F97" s="70">
        <f t="shared" si="121"/>
        <v>84.890806077774911</v>
      </c>
      <c r="G97" s="13">
        <f t="shared" si="121"/>
        <v>73.064238745574102</v>
      </c>
      <c r="H97" s="13">
        <f t="shared" si="121"/>
        <v>74.527967681789931</v>
      </c>
      <c r="I97" s="14">
        <f t="shared" si="121"/>
        <v>77.64432383536861</v>
      </c>
      <c r="J97" s="94">
        <f t="shared" si="121"/>
        <v>74.770800627943487</v>
      </c>
      <c r="K97" s="94">
        <f>SUM(K145/K49)</f>
        <v>69.137942226549825</v>
      </c>
      <c r="L97" s="94">
        <f t="shared" si="122"/>
        <v>66.963311382878643</v>
      </c>
      <c r="M97" s="98">
        <f t="shared" si="122"/>
        <v>70.301956636700154</v>
      </c>
      <c r="N97" s="94">
        <f t="shared" si="123"/>
        <v>81.762711864406782</v>
      </c>
      <c r="O97" s="94">
        <f t="shared" si="123"/>
        <v>85.675811870100787</v>
      </c>
      <c r="P97" s="94">
        <f t="shared" si="123"/>
        <v>85.014127423822714</v>
      </c>
      <c r="Q97" s="98">
        <f>SUM(Q145/Q49)</f>
        <v>84.174341179780555</v>
      </c>
      <c r="R97" s="98">
        <f t="shared" si="117"/>
        <v>75.652482269503551</v>
      </c>
      <c r="S97" s="26"/>
    </row>
    <row r="98" spans="1:19" x14ac:dyDescent="0.2">
      <c r="A98" s="46">
        <v>2022</v>
      </c>
      <c r="B98" s="94">
        <f t="shared" si="115"/>
        <v>99.56757072905333</v>
      </c>
      <c r="C98" s="94">
        <f t="shared" ref="C98:E99" si="124">SUM(C146/C50)</f>
        <v>132.04643300569063</v>
      </c>
      <c r="D98" s="94">
        <f t="shared" si="124"/>
        <v>117.39971139971139</v>
      </c>
      <c r="E98" s="98">
        <f t="shared" si="124"/>
        <v>116.63674358974359</v>
      </c>
      <c r="F98" s="94">
        <f t="shared" ref="F98:R99" si="125">SUM(F146/F50)</f>
        <v>104.49922958397535</v>
      </c>
      <c r="G98" s="94">
        <f t="shared" si="125"/>
        <v>88.755517241379309</v>
      </c>
      <c r="H98" s="94">
        <f t="shared" si="125"/>
        <v>80.004638577502902</v>
      </c>
      <c r="I98" s="98">
        <f t="shared" si="125"/>
        <v>92.013628034814474</v>
      </c>
      <c r="J98" s="94">
        <f t="shared" si="125"/>
        <v>75.442839951865224</v>
      </c>
      <c r="K98" s="94">
        <v>73</v>
      </c>
      <c r="L98" s="94">
        <f t="shared" si="125"/>
        <v>78.454762717651079</v>
      </c>
      <c r="M98" s="98">
        <f t="shared" si="125"/>
        <v>75.416414359861591</v>
      </c>
      <c r="N98" s="94">
        <f t="shared" si="125"/>
        <v>82.501155401502018</v>
      </c>
      <c r="O98" s="130">
        <f t="shared" si="125"/>
        <v>81.603711463633644</v>
      </c>
      <c r="P98" s="130">
        <f t="shared" si="125"/>
        <v>72.427124966693313</v>
      </c>
      <c r="Q98" s="131">
        <f t="shared" si="125"/>
        <v>78.635467980295573</v>
      </c>
      <c r="R98" s="131">
        <f t="shared" si="125"/>
        <v>91.849087881499159</v>
      </c>
      <c r="S98" s="26"/>
    </row>
    <row r="99" spans="1:19" x14ac:dyDescent="0.2">
      <c r="A99" s="40">
        <v>2023</v>
      </c>
      <c r="B99" s="106">
        <f t="shared" si="115"/>
        <v>103.45578231292517</v>
      </c>
      <c r="C99" s="111">
        <f t="shared" si="124"/>
        <v>128.57860371672527</v>
      </c>
      <c r="D99" s="111">
        <f t="shared" si="124"/>
        <v>117.20756479103432</v>
      </c>
      <c r="E99" s="112">
        <f t="shared" si="124"/>
        <v>116.44727807748896</v>
      </c>
      <c r="F99" s="111">
        <f t="shared" si="125"/>
        <v>101.93177737881508</v>
      </c>
      <c r="G99" s="111">
        <f t="shared" si="125"/>
        <v>88.717777033813192</v>
      </c>
      <c r="H99" s="111">
        <f t="shared" si="125"/>
        <v>84.427767354596625</v>
      </c>
      <c r="I99" s="112">
        <f t="shared" si="125"/>
        <v>92.35668223259951</v>
      </c>
      <c r="J99" s="111">
        <f t="shared" si="125"/>
        <v>75.934579439252332</v>
      </c>
      <c r="K99" s="111">
        <v>73</v>
      </c>
      <c r="L99" s="111">
        <f t="shared" si="125"/>
        <v>77.891945641365595</v>
      </c>
      <c r="M99" s="112">
        <f t="shared" si="125"/>
        <v>76.107495276086496</v>
      </c>
      <c r="N99" s="111">
        <f t="shared" si="125"/>
        <v>81.323611890072911</v>
      </c>
      <c r="O99" s="111">
        <f t="shared" si="125"/>
        <v>82.715345122646895</v>
      </c>
      <c r="P99" s="111">
        <f t="shared" si="125"/>
        <v>85.69898232458489</v>
      </c>
      <c r="Q99" s="112">
        <f t="shared" si="125"/>
        <v>83.287062742920597</v>
      </c>
      <c r="R99" s="112">
        <f t="shared" si="125"/>
        <v>93.3655437921078</v>
      </c>
      <c r="S99" s="26"/>
    </row>
    <row r="100" spans="1:19" x14ac:dyDescent="0.2">
      <c r="B100" s="70"/>
      <c r="C100" s="70"/>
      <c r="D100" s="70"/>
      <c r="E100" s="71"/>
      <c r="F100" s="70"/>
      <c r="G100" s="70"/>
      <c r="H100" s="70"/>
      <c r="I100" s="71"/>
      <c r="J100" s="70"/>
      <c r="K100" s="70"/>
      <c r="L100" s="70"/>
      <c r="M100" s="71"/>
      <c r="N100" s="70"/>
      <c r="O100" s="70"/>
      <c r="P100" s="70"/>
      <c r="Q100" s="71"/>
      <c r="R100" s="71"/>
      <c r="S100" s="26"/>
    </row>
    <row r="101" spans="1:19" x14ac:dyDescent="0.2">
      <c r="A101" s="59" t="s">
        <v>26</v>
      </c>
      <c r="S101" s="26"/>
    </row>
    <row r="102" spans="1:19" x14ac:dyDescent="0.2">
      <c r="A102" s="1">
        <v>2002</v>
      </c>
      <c r="B102" s="13">
        <f t="shared" ref="B102:R102" si="126">SUM(B126)/(B6)</f>
        <v>62.340750659362953</v>
      </c>
      <c r="C102" s="13">
        <f t="shared" si="126"/>
        <v>89.629380053908349</v>
      </c>
      <c r="D102" s="13">
        <f t="shared" si="126"/>
        <v>78.111990261716372</v>
      </c>
      <c r="E102" s="14">
        <f t="shared" si="126"/>
        <v>76.26286233403215</v>
      </c>
      <c r="F102" s="13">
        <f t="shared" si="126"/>
        <v>51.849685534591195</v>
      </c>
      <c r="G102" s="13">
        <f t="shared" si="126"/>
        <v>49.61838101034693</v>
      </c>
      <c r="H102" s="13">
        <f t="shared" si="126"/>
        <v>45.407127882599582</v>
      </c>
      <c r="I102" s="14">
        <f t="shared" si="126"/>
        <v>48.965650701499762</v>
      </c>
      <c r="J102" s="13">
        <f t="shared" si="126"/>
        <v>27.177317914384258</v>
      </c>
      <c r="K102" s="13">
        <f t="shared" si="126"/>
        <v>33.992696287279365</v>
      </c>
      <c r="L102" s="13">
        <f t="shared" si="126"/>
        <v>29.79874213836478</v>
      </c>
      <c r="M102" s="14">
        <f t="shared" si="126"/>
        <v>30.328616352201259</v>
      </c>
      <c r="N102" s="13">
        <f t="shared" si="126"/>
        <v>33.295800365185634</v>
      </c>
      <c r="O102" s="13">
        <f t="shared" si="126"/>
        <v>43.535639412997902</v>
      </c>
      <c r="P102" s="13">
        <f t="shared" si="126"/>
        <v>42.742949888415502</v>
      </c>
      <c r="Q102" s="14">
        <f t="shared" si="126"/>
        <v>39.818156959256221</v>
      </c>
      <c r="R102" s="14">
        <f t="shared" si="126"/>
        <v>48.693246489187558</v>
      </c>
      <c r="S102" s="26"/>
    </row>
    <row r="103" spans="1:19" x14ac:dyDescent="0.2">
      <c r="A103" s="1">
        <v>2003</v>
      </c>
      <c r="B103" s="13">
        <f t="shared" ref="B103:R103" si="127">SUM(B127)/(B7)</f>
        <v>45.364982755122746</v>
      </c>
      <c r="C103" s="13">
        <f t="shared" si="127"/>
        <v>81.438903863432159</v>
      </c>
      <c r="D103" s="13">
        <f t="shared" si="127"/>
        <v>68.178535199837697</v>
      </c>
      <c r="E103" s="14">
        <f t="shared" si="127"/>
        <v>64.44598183088749</v>
      </c>
      <c r="F103" s="13">
        <f t="shared" si="127"/>
        <v>52.447798742138367</v>
      </c>
      <c r="G103" s="13">
        <f t="shared" si="127"/>
        <v>41.914181375532564</v>
      </c>
      <c r="H103" s="13">
        <f t="shared" si="127"/>
        <v>31.537106918238994</v>
      </c>
      <c r="I103" s="14">
        <f t="shared" si="127"/>
        <v>41.96578892805308</v>
      </c>
      <c r="J103" s="13">
        <f t="shared" si="127"/>
        <v>28.053560559951308</v>
      </c>
      <c r="K103" s="13">
        <f t="shared" si="127"/>
        <v>28.596469872185029</v>
      </c>
      <c r="L103" s="13">
        <f t="shared" si="127"/>
        <v>33.129559748427674</v>
      </c>
      <c r="M103" s="14">
        <f t="shared" si="127"/>
        <v>29.891714520098443</v>
      </c>
      <c r="N103" s="13">
        <f t="shared" si="127"/>
        <v>44.781700142016639</v>
      </c>
      <c r="O103" s="13">
        <f t="shared" si="127"/>
        <v>49.115513626834378</v>
      </c>
      <c r="P103" s="13">
        <f t="shared" si="127"/>
        <v>44.159870156218297</v>
      </c>
      <c r="Q103" s="14">
        <f t="shared" si="127"/>
        <v>45.985370522286026</v>
      </c>
      <c r="R103" s="14">
        <f t="shared" si="127"/>
        <v>45.47867666063582</v>
      </c>
      <c r="S103" s="26"/>
    </row>
    <row r="104" spans="1:19" x14ac:dyDescent="0.2">
      <c r="A104" s="1">
        <v>2004</v>
      </c>
      <c r="B104" s="13">
        <f t="shared" ref="B104:R104" si="128">SUM(B128)/(B8)</f>
        <v>49.085209981740718</v>
      </c>
      <c r="C104" s="13">
        <f t="shared" si="128"/>
        <v>81.572110171329427</v>
      </c>
      <c r="D104" s="13">
        <f t="shared" si="128"/>
        <v>73.583891255832825</v>
      </c>
      <c r="E104" s="14">
        <f t="shared" si="128"/>
        <v>67.783882783882788</v>
      </c>
      <c r="F104" s="13">
        <f t="shared" si="128"/>
        <v>57.543396226415098</v>
      </c>
      <c r="G104" s="13">
        <f t="shared" si="128"/>
        <v>48.742747007506594</v>
      </c>
      <c r="H104" s="13">
        <f t="shared" si="128"/>
        <v>33.960587002096439</v>
      </c>
      <c r="I104" s="14">
        <f t="shared" si="128"/>
        <v>46.77082037459396</v>
      </c>
      <c r="J104" s="13">
        <f t="shared" si="128"/>
        <v>26.315276932440657</v>
      </c>
      <c r="K104" s="13">
        <f t="shared" si="128"/>
        <v>24.561844187461961</v>
      </c>
      <c r="L104" s="13">
        <f t="shared" si="128"/>
        <v>27.116312368972746</v>
      </c>
      <c r="M104" s="14">
        <f t="shared" si="128"/>
        <v>25.985653541153951</v>
      </c>
      <c r="N104" s="13">
        <f t="shared" si="128"/>
        <v>40.566356258876041</v>
      </c>
      <c r="O104" s="13">
        <f t="shared" si="128"/>
        <v>54.837846960167717</v>
      </c>
      <c r="P104" s="13">
        <f t="shared" si="128"/>
        <v>47.59733211604788</v>
      </c>
      <c r="Q104" s="14">
        <f t="shared" si="128"/>
        <v>47.589236395952966</v>
      </c>
      <c r="R104" s="14">
        <f t="shared" si="128"/>
        <v>46.976414922500602</v>
      </c>
      <c r="S104" s="26"/>
    </row>
    <row r="105" spans="1:19" x14ac:dyDescent="0.2">
      <c r="A105" s="1">
        <v>2005</v>
      </c>
      <c r="B105" s="13">
        <f t="shared" ref="B105:R105" si="129">SUM(B129)/(B9)</f>
        <v>55.465003043213635</v>
      </c>
      <c r="C105" s="13">
        <f t="shared" si="129"/>
        <v>87.390386343216534</v>
      </c>
      <c r="D105" s="13">
        <f t="shared" si="129"/>
        <v>86.665652262122137</v>
      </c>
      <c r="E105" s="14">
        <f t="shared" si="129"/>
        <v>76.144234800838575</v>
      </c>
      <c r="F105" s="13">
        <f t="shared" si="129"/>
        <v>54.592662473794547</v>
      </c>
      <c r="G105" s="13">
        <f t="shared" si="129"/>
        <v>49.439034286873607</v>
      </c>
      <c r="H105" s="13">
        <f t="shared" si="129"/>
        <v>39.596855345911948</v>
      </c>
      <c r="I105" s="14">
        <f t="shared" si="129"/>
        <v>47.893358214112929</v>
      </c>
      <c r="J105" s="13">
        <f t="shared" si="129"/>
        <v>37.346114830594438</v>
      </c>
      <c r="K105" s="13">
        <f t="shared" si="129"/>
        <v>31.057618178129438</v>
      </c>
      <c r="L105" s="13">
        <f t="shared" si="129"/>
        <v>34.163731656184488</v>
      </c>
      <c r="M105" s="14">
        <f t="shared" si="129"/>
        <v>34.189431227782336</v>
      </c>
      <c r="N105" s="13">
        <f t="shared" si="129"/>
        <v>52.30939338608237</v>
      </c>
      <c r="O105" s="13">
        <f t="shared" si="129"/>
        <v>58.997484276729558</v>
      </c>
      <c r="P105" s="13">
        <f t="shared" si="129"/>
        <v>48.34104280787178</v>
      </c>
      <c r="Q105" s="14">
        <f t="shared" si="129"/>
        <v>53.15313098167897</v>
      </c>
      <c r="R105" s="14">
        <f t="shared" si="129"/>
        <v>52.730938226932025</v>
      </c>
      <c r="S105" s="26"/>
    </row>
    <row r="106" spans="1:19" x14ac:dyDescent="0.2">
      <c r="A106" s="1">
        <v>2006</v>
      </c>
      <c r="B106" s="13">
        <f t="shared" ref="B106:R106" si="130">SUM(B130)/(B10)</f>
        <v>63.345303306958819</v>
      </c>
      <c r="C106" s="13">
        <f t="shared" si="130"/>
        <v>91.597708894878707</v>
      </c>
      <c r="D106" s="13">
        <f t="shared" si="130"/>
        <v>85.954148914587137</v>
      </c>
      <c r="E106" s="14">
        <f t="shared" si="130"/>
        <v>79.922431865828088</v>
      </c>
      <c r="F106" s="13">
        <f t="shared" si="130"/>
        <v>67.014255765199167</v>
      </c>
      <c r="G106" s="13">
        <f t="shared" si="130"/>
        <v>56.482045039561775</v>
      </c>
      <c r="H106" s="13">
        <f t="shared" si="130"/>
        <v>38.818448637316564</v>
      </c>
      <c r="I106" s="14">
        <f t="shared" si="130"/>
        <v>54.131038772548209</v>
      </c>
      <c r="J106" s="13">
        <f t="shared" si="130"/>
        <v>43.568472306755936</v>
      </c>
      <c r="K106" s="13">
        <f t="shared" si="130"/>
        <v>40.785554879285861</v>
      </c>
      <c r="L106" s="13">
        <f t="shared" si="130"/>
        <v>42.008595387840671</v>
      </c>
      <c r="M106" s="14">
        <f t="shared" si="130"/>
        <v>42.122094613070821</v>
      </c>
      <c r="N106" s="13">
        <f t="shared" si="130"/>
        <v>44.651247717589776</v>
      </c>
      <c r="O106" s="13">
        <f t="shared" si="130"/>
        <v>61.18280922431866</v>
      </c>
      <c r="P106" s="13">
        <f t="shared" si="130"/>
        <v>53.34327449786975</v>
      </c>
      <c r="Q106" s="14">
        <f t="shared" si="130"/>
        <v>52.970809406617448</v>
      </c>
      <c r="R106" s="14">
        <f t="shared" si="130"/>
        <v>57.171207030240375</v>
      </c>
      <c r="S106" s="26"/>
    </row>
    <row r="107" spans="1:19" x14ac:dyDescent="0.2">
      <c r="A107" s="1">
        <v>2007</v>
      </c>
      <c r="B107" s="13">
        <f t="shared" ref="B107:R107" si="131">SUM(B131)/(B11)</f>
        <v>77.688172043010752</v>
      </c>
      <c r="C107" s="13">
        <f t="shared" si="131"/>
        <v>110.97753818508535</v>
      </c>
      <c r="D107" s="13">
        <f t="shared" si="131"/>
        <v>92.500710083181175</v>
      </c>
      <c r="E107" s="14">
        <f t="shared" si="131"/>
        <v>93.14696016771488</v>
      </c>
      <c r="F107" s="13">
        <f t="shared" si="131"/>
        <v>66.370230607966462</v>
      </c>
      <c r="G107" s="13">
        <f t="shared" si="131"/>
        <v>56.360519375126799</v>
      </c>
      <c r="H107" s="13">
        <f t="shared" si="131"/>
        <v>41.648846960167717</v>
      </c>
      <c r="I107" s="14">
        <f t="shared" si="131"/>
        <v>54.810422282120392</v>
      </c>
      <c r="J107" s="13">
        <f t="shared" si="131"/>
        <v>46.97058226820856</v>
      </c>
      <c r="K107" s="13">
        <f t="shared" si="131"/>
        <v>44.414891458713733</v>
      </c>
      <c r="L107" s="13">
        <f t="shared" si="131"/>
        <v>47.472536687631028</v>
      </c>
      <c r="M107" s="14">
        <f t="shared" si="131"/>
        <v>46.273106371342628</v>
      </c>
      <c r="N107" s="13">
        <f t="shared" si="131"/>
        <v>55.296206127003451</v>
      </c>
      <c r="O107" s="13">
        <f t="shared" si="131"/>
        <v>65.764675052410908</v>
      </c>
      <c r="P107" s="13">
        <f t="shared" si="131"/>
        <v>55.97281395820653</v>
      </c>
      <c r="Q107" s="14">
        <f t="shared" si="131"/>
        <v>58.937824719715614</v>
      </c>
      <c r="R107" s="14">
        <f t="shared" si="131"/>
        <v>63.151727405875768</v>
      </c>
      <c r="S107" s="26"/>
    </row>
    <row r="108" spans="1:19" x14ac:dyDescent="0.2">
      <c r="A108" s="1">
        <v>2008</v>
      </c>
      <c r="B108" s="13">
        <f t="shared" ref="B108:R108" si="132">SUM(B132)/(B12)</f>
        <v>71.154290931223372</v>
      </c>
      <c r="C108" s="13">
        <f t="shared" si="132"/>
        <v>110.89403166341357</v>
      </c>
      <c r="D108" s="13">
        <f t="shared" si="132"/>
        <v>95.228547372692233</v>
      </c>
      <c r="E108" s="14">
        <f t="shared" si="132"/>
        <v>92.019724238026129</v>
      </c>
      <c r="F108" s="13">
        <f t="shared" si="132"/>
        <v>57.070350104821792</v>
      </c>
      <c r="G108" s="13">
        <f t="shared" si="132"/>
        <v>47.128064516129037</v>
      </c>
      <c r="H108" s="13">
        <f t="shared" si="132"/>
        <v>42.36360167714885</v>
      </c>
      <c r="I108" s="14">
        <f t="shared" si="132"/>
        <v>48.83503904900131</v>
      </c>
      <c r="J108" s="13">
        <f t="shared" si="132"/>
        <v>41.63740718198418</v>
      </c>
      <c r="K108" s="13">
        <f t="shared" si="132"/>
        <v>37.125638060458513</v>
      </c>
      <c r="L108" s="13">
        <f t="shared" si="132"/>
        <v>40.944851153039835</v>
      </c>
      <c r="M108" s="14">
        <f t="shared" si="132"/>
        <v>39.89130366420563</v>
      </c>
      <c r="N108" s="13">
        <f t="shared" si="132"/>
        <v>51.477565429093126</v>
      </c>
      <c r="O108" s="13">
        <f t="shared" si="132"/>
        <v>52.277658280922431</v>
      </c>
      <c r="P108" s="13">
        <f t="shared" si="132"/>
        <v>45.760123757354435</v>
      </c>
      <c r="Q108" s="14">
        <f t="shared" si="132"/>
        <v>49.811936013125511</v>
      </c>
      <c r="R108" s="14">
        <f t="shared" si="132"/>
        <v>57.569621610475309</v>
      </c>
      <c r="S108" s="26"/>
    </row>
    <row r="109" spans="1:19" x14ac:dyDescent="0.2">
      <c r="A109" s="1">
        <v>2009</v>
      </c>
      <c r="B109" s="13">
        <f t="shared" ref="B109:R109" si="133">SUM(B133)/(B13)</f>
        <v>45.177033881111782</v>
      </c>
      <c r="C109" s="13">
        <f t="shared" si="133"/>
        <v>80.351035489667581</v>
      </c>
      <c r="D109" s="13">
        <f t="shared" si="133"/>
        <v>71.303345506187867</v>
      </c>
      <c r="E109" s="14">
        <f t="shared" si="133"/>
        <v>65.119119496855348</v>
      </c>
      <c r="F109" s="13">
        <f t="shared" si="133"/>
        <v>55.720528301886787</v>
      </c>
      <c r="G109" s="13">
        <f t="shared" si="133"/>
        <v>47.071442483262331</v>
      </c>
      <c r="H109" s="13">
        <f t="shared" si="133"/>
        <v>39.196073375262053</v>
      </c>
      <c r="I109" s="14">
        <f t="shared" si="133"/>
        <v>47.326513926325241</v>
      </c>
      <c r="J109" s="13">
        <f t="shared" si="133"/>
        <v>31.429267599918845</v>
      </c>
      <c r="K109" s="13">
        <f t="shared" si="133"/>
        <v>29.427376749847841</v>
      </c>
      <c r="L109" s="13">
        <f t="shared" si="133"/>
        <v>28.383742138364781</v>
      </c>
      <c r="M109" s="14">
        <f t="shared" si="133"/>
        <v>29.761611293409903</v>
      </c>
      <c r="N109" s="13">
        <f t="shared" si="133"/>
        <v>38.619431933455061</v>
      </c>
      <c r="O109" s="13">
        <f t="shared" si="133"/>
        <v>45.407547169811323</v>
      </c>
      <c r="P109" s="13">
        <f t="shared" si="133"/>
        <v>43.824913775613716</v>
      </c>
      <c r="Q109" s="14">
        <f t="shared" si="133"/>
        <v>42.586968826907295</v>
      </c>
      <c r="R109" s="14">
        <f t="shared" si="133"/>
        <v>46.091788748169208</v>
      </c>
      <c r="S109" s="26"/>
    </row>
    <row r="110" spans="1:19" x14ac:dyDescent="0.2">
      <c r="A110" s="1">
        <v>2010</v>
      </c>
      <c r="B110" s="13">
        <f t="shared" ref="B110:R110" si="134">SUM(B134)/(B14)</f>
        <v>47.365185636031647</v>
      </c>
      <c r="C110" s="13">
        <f t="shared" si="134"/>
        <v>80.825247079964058</v>
      </c>
      <c r="D110" s="13">
        <f t="shared" si="134"/>
        <v>74.602759180361133</v>
      </c>
      <c r="E110" s="14">
        <f t="shared" si="134"/>
        <v>67.156813417190776</v>
      </c>
      <c r="F110" s="13">
        <f t="shared" si="134"/>
        <v>47.888259958071281</v>
      </c>
      <c r="G110" s="13">
        <f t="shared" si="134"/>
        <v>40.410428078717793</v>
      </c>
      <c r="H110" s="13">
        <f t="shared" si="134"/>
        <v>30.10775681341719</v>
      </c>
      <c r="I110" s="14">
        <f t="shared" si="134"/>
        <v>39.479162347086877</v>
      </c>
      <c r="J110" s="13">
        <f t="shared" si="134"/>
        <v>35.481233515926149</v>
      </c>
      <c r="K110" s="13">
        <f t="shared" si="134"/>
        <v>31.696895922093731</v>
      </c>
      <c r="L110" s="13">
        <f t="shared" si="134"/>
        <v>36.970859538784069</v>
      </c>
      <c r="M110" s="14">
        <f t="shared" si="134"/>
        <v>34.691823899371066</v>
      </c>
      <c r="N110" s="13">
        <f t="shared" si="134"/>
        <v>44.176303509839727</v>
      </c>
      <c r="O110" s="13">
        <f t="shared" si="134"/>
        <v>46.572117400419287</v>
      </c>
      <c r="P110" s="13">
        <f t="shared" si="134"/>
        <v>46.469263542300666</v>
      </c>
      <c r="Q110" s="14">
        <f t="shared" si="134"/>
        <v>45.730175006836205</v>
      </c>
      <c r="R110" s="14">
        <f t="shared" si="134"/>
        <v>46.672714741104507</v>
      </c>
      <c r="S110" s="26"/>
    </row>
    <row r="111" spans="1:19" x14ac:dyDescent="0.2">
      <c r="A111" s="1">
        <v>2011</v>
      </c>
      <c r="B111" s="13">
        <f t="shared" ref="B111:R111" si="135">SUM(B135)/(B15)</f>
        <v>55.749263542300667</v>
      </c>
      <c r="C111" s="13">
        <f t="shared" si="135"/>
        <v>85.291105121293796</v>
      </c>
      <c r="D111" s="13">
        <f t="shared" si="135"/>
        <v>75.911138161898961</v>
      </c>
      <c r="E111" s="14">
        <f t="shared" si="135"/>
        <v>71.884704402515723</v>
      </c>
      <c r="F111" s="13">
        <f t="shared" si="135"/>
        <v>60.953039832285114</v>
      </c>
      <c r="G111" s="13">
        <f t="shared" si="135"/>
        <v>45.024345709068776</v>
      </c>
      <c r="H111" s="13">
        <f t="shared" si="135"/>
        <v>40.579454926624734</v>
      </c>
      <c r="I111" s="14">
        <f t="shared" si="135"/>
        <v>48.810214942290415</v>
      </c>
      <c r="J111" s="13">
        <f t="shared" si="135"/>
        <v>46.028606208155814</v>
      </c>
      <c r="K111" s="13">
        <f t="shared" si="135"/>
        <v>36.088253195374314</v>
      </c>
      <c r="L111" s="13">
        <f t="shared" si="135"/>
        <v>40.909433962264153</v>
      </c>
      <c r="M111" s="14">
        <f t="shared" si="135"/>
        <v>41.009844134536507</v>
      </c>
      <c r="N111" s="13">
        <f t="shared" si="135"/>
        <v>41.630350983972406</v>
      </c>
      <c r="O111" s="13">
        <f t="shared" si="135"/>
        <v>51.633779874213836</v>
      </c>
      <c r="P111" s="13">
        <f t="shared" si="135"/>
        <v>49.282377764252381</v>
      </c>
      <c r="Q111" s="14">
        <f t="shared" si="135"/>
        <v>47.47073899371069</v>
      </c>
      <c r="R111" s="14">
        <f t="shared" si="135"/>
        <v>52.196072887050917</v>
      </c>
      <c r="S111" s="26"/>
    </row>
    <row r="112" spans="1:19" x14ac:dyDescent="0.2">
      <c r="A112" s="1">
        <v>2012</v>
      </c>
      <c r="B112" s="13">
        <f t="shared" ref="B112:R112" si="136">SUM(B136)/(B16)</f>
        <v>64.605952525867309</v>
      </c>
      <c r="C112" s="13">
        <f t="shared" si="136"/>
        <v>86.313103448275854</v>
      </c>
      <c r="D112" s="13">
        <f t="shared" si="136"/>
        <v>79.250937309799141</v>
      </c>
      <c r="E112" s="14">
        <f t="shared" si="136"/>
        <v>76.512566867095174</v>
      </c>
      <c r="F112" s="13">
        <f t="shared" si="136"/>
        <v>63.152849056603777</v>
      </c>
      <c r="G112" s="13">
        <f t="shared" si="136"/>
        <v>47.644755528504767</v>
      </c>
      <c r="H112" s="13">
        <f t="shared" si="136"/>
        <v>40.694549266247378</v>
      </c>
      <c r="I112" s="14">
        <f t="shared" si="136"/>
        <v>50.466037044716295</v>
      </c>
      <c r="J112" s="13">
        <f t="shared" si="136"/>
        <v>43.382227632379795</v>
      </c>
      <c r="K112" s="13">
        <f t="shared" si="136"/>
        <v>42.359099208764455</v>
      </c>
      <c r="L112" s="13">
        <f t="shared" si="136"/>
        <v>37.274423480083854</v>
      </c>
      <c r="M112" s="14">
        <f t="shared" si="136"/>
        <v>41.04580257041291</v>
      </c>
      <c r="N112" s="13">
        <f t="shared" si="136"/>
        <v>45.959220937309802</v>
      </c>
      <c r="O112" s="13">
        <f t="shared" si="136"/>
        <v>52.442767295597484</v>
      </c>
      <c r="P112" s="13">
        <f t="shared" si="136"/>
        <v>50.155337796713333</v>
      </c>
      <c r="Q112" s="14">
        <f t="shared" si="136"/>
        <v>49.487329778506975</v>
      </c>
      <c r="R112" s="14">
        <f t="shared" si="136"/>
        <v>54.328145169605115</v>
      </c>
      <c r="S112" s="26"/>
    </row>
    <row r="113" spans="1:19" x14ac:dyDescent="0.2">
      <c r="A113" s="1">
        <v>2013</v>
      </c>
      <c r="B113" s="13">
        <f t="shared" ref="B113:R113" si="137">SUM(B137)/(B17)</f>
        <v>62.762241834043422</v>
      </c>
      <c r="C113" s="13">
        <f t="shared" si="137"/>
        <v>88.190343665768182</v>
      </c>
      <c r="D113" s="13">
        <f t="shared" si="137"/>
        <v>69.104796104686542</v>
      </c>
      <c r="E113" s="14">
        <f t="shared" si="137"/>
        <v>72.857864430468211</v>
      </c>
      <c r="F113" s="13">
        <f t="shared" si="137"/>
        <v>56.82931656184487</v>
      </c>
      <c r="G113" s="13">
        <f t="shared" si="137"/>
        <v>49.369825522418338</v>
      </c>
      <c r="H113" s="13">
        <f t="shared" si="137"/>
        <v>43.033209643605872</v>
      </c>
      <c r="I113" s="14">
        <f t="shared" si="137"/>
        <v>49.740004146796601</v>
      </c>
      <c r="J113" s="13">
        <f t="shared" si="137"/>
        <v>45.775725299249338</v>
      </c>
      <c r="K113" s="13">
        <f t="shared" si="137"/>
        <v>45.98663623453033</v>
      </c>
      <c r="L113" s="13">
        <f t="shared" si="137"/>
        <v>36.342368972746335</v>
      </c>
      <c r="M113" s="14">
        <f t="shared" si="137"/>
        <v>42.770698660103911</v>
      </c>
      <c r="N113" s="13">
        <f t="shared" si="137"/>
        <v>45.994288902414283</v>
      </c>
      <c r="O113" s="13">
        <f t="shared" si="137"/>
        <v>53.289276729559752</v>
      </c>
      <c r="P113" s="13">
        <f t="shared" si="137"/>
        <v>49.059119496855345</v>
      </c>
      <c r="Q113" s="14">
        <f t="shared" si="137"/>
        <v>49.405803937653815</v>
      </c>
      <c r="R113" s="14">
        <f t="shared" si="137"/>
        <v>53.59941483587491</v>
      </c>
      <c r="S113" s="26"/>
    </row>
    <row r="114" spans="1:19" x14ac:dyDescent="0.2">
      <c r="A114" s="1">
        <v>2014</v>
      </c>
      <c r="B114" s="13">
        <f t="shared" ref="B114:R114" si="138">SUM(B138)/(B18)</f>
        <v>57.32115642118076</v>
      </c>
      <c r="C114" s="13">
        <f t="shared" si="138"/>
        <v>87.504833782569634</v>
      </c>
      <c r="D114" s="13">
        <f t="shared" si="138"/>
        <v>70.847614120511267</v>
      </c>
      <c r="E114" s="14">
        <f t="shared" si="138"/>
        <v>71.370747030048918</v>
      </c>
      <c r="F114" s="13">
        <f t="shared" si="138"/>
        <v>59.807958071278833</v>
      </c>
      <c r="G114" s="13">
        <f t="shared" si="138"/>
        <v>49.72032258064516</v>
      </c>
      <c r="H114" s="13">
        <f t="shared" si="138"/>
        <v>38.820238993710696</v>
      </c>
      <c r="I114" s="14">
        <f t="shared" si="138"/>
        <v>49.452482548897649</v>
      </c>
      <c r="J114" s="13">
        <f t="shared" si="138"/>
        <v>48.887839318320147</v>
      </c>
      <c r="K114" s="13">
        <f t="shared" si="138"/>
        <v>40.495459525258674</v>
      </c>
      <c r="L114" s="13">
        <f t="shared" si="138"/>
        <v>36.617817610062893</v>
      </c>
      <c r="M114" s="14">
        <f t="shared" si="138"/>
        <v>42.058878178835108</v>
      </c>
      <c r="N114" s="13">
        <f t="shared" si="138"/>
        <v>47.523968350578215</v>
      </c>
      <c r="O114" s="13">
        <f t="shared" si="138"/>
        <v>50.302710691823897</v>
      </c>
      <c r="P114" s="13">
        <f t="shared" si="138"/>
        <v>46.152702373706639</v>
      </c>
      <c r="Q114" s="14">
        <f t="shared" si="138"/>
        <v>47.968022969647251</v>
      </c>
      <c r="R114" s="14">
        <f t="shared" si="138"/>
        <v>52.619227535108124</v>
      </c>
      <c r="S114" s="26"/>
    </row>
    <row r="115" spans="1:19" x14ac:dyDescent="0.2">
      <c r="A115" s="1">
        <v>2015</v>
      </c>
      <c r="B115" s="13">
        <f t="shared" ref="B115:R115" si="139">SUM(B139)/(B19)</f>
        <v>54.676404950294177</v>
      </c>
      <c r="C115" s="13">
        <f t="shared" si="139"/>
        <v>88.619984276729554</v>
      </c>
      <c r="D115" s="13">
        <f t="shared" si="139"/>
        <v>71.142217488334339</v>
      </c>
      <c r="E115" s="14">
        <f t="shared" si="139"/>
        <v>70.908187281621238</v>
      </c>
      <c r="F115" s="13">
        <f t="shared" si="139"/>
        <v>54.324922431865829</v>
      </c>
      <c r="G115" s="13">
        <f t="shared" si="139"/>
        <v>47.540229255427064</v>
      </c>
      <c r="H115" s="13">
        <f t="shared" si="139"/>
        <v>40.543918238993712</v>
      </c>
      <c r="I115" s="14">
        <f t="shared" si="139"/>
        <v>47.470465132351926</v>
      </c>
      <c r="J115" s="13">
        <f t="shared" si="139"/>
        <v>35.045039561777237</v>
      </c>
      <c r="K115" s="13">
        <f t="shared" si="139"/>
        <v>34.812647595861229</v>
      </c>
      <c r="L115" s="13">
        <f t="shared" si="139"/>
        <v>30.40725576519916</v>
      </c>
      <c r="M115" s="14">
        <f t="shared" si="139"/>
        <v>33.454412770030082</v>
      </c>
      <c r="N115" s="13">
        <f t="shared" si="139"/>
        <v>38.684370054777844</v>
      </c>
      <c r="O115" s="13">
        <f t="shared" si="139"/>
        <v>45.038979035639414</v>
      </c>
      <c r="P115" s="13">
        <f t="shared" si="139"/>
        <v>41.683668086833023</v>
      </c>
      <c r="Q115" s="14">
        <f t="shared" si="139"/>
        <v>41.767158189773035</v>
      </c>
      <c r="R115" s="14">
        <f t="shared" si="139"/>
        <v>48.279270440251572</v>
      </c>
      <c r="S115" s="26"/>
    </row>
    <row r="116" spans="1:19" x14ac:dyDescent="0.2">
      <c r="A116" s="1">
        <v>2016</v>
      </c>
      <c r="B116" s="13">
        <f t="shared" ref="B116:R116" si="140">SUM(B140)/(B20)</f>
        <v>54.192935686751873</v>
      </c>
      <c r="C116" s="13">
        <f t="shared" si="140"/>
        <v>82.910834959878542</v>
      </c>
      <c r="D116" s="13">
        <f t="shared" si="140"/>
        <v>69.124974639886389</v>
      </c>
      <c r="E116" s="14">
        <f t="shared" si="140"/>
        <v>68.431532241343561</v>
      </c>
      <c r="F116" s="13">
        <f t="shared" si="140"/>
        <v>47.974582809224323</v>
      </c>
      <c r="G116" s="13">
        <f t="shared" si="140"/>
        <v>34.839831608845607</v>
      </c>
      <c r="H116" s="13">
        <f t="shared" si="140"/>
        <v>28.652589098532495</v>
      </c>
      <c r="I116" s="14">
        <f t="shared" si="140"/>
        <v>37.130219089087014</v>
      </c>
      <c r="J116" s="13">
        <f t="shared" si="140"/>
        <v>39.8808906471901</v>
      </c>
      <c r="K116" s="13">
        <f t="shared" si="140"/>
        <v>31.599764658145666</v>
      </c>
      <c r="L116" s="13">
        <f t="shared" si="140"/>
        <v>30.670659941151744</v>
      </c>
      <c r="M116" s="14">
        <f t="shared" si="140"/>
        <v>34.089980158730164</v>
      </c>
      <c r="N116" s="13">
        <f t="shared" si="140"/>
        <v>37.978687219273169</v>
      </c>
      <c r="O116" s="13">
        <f t="shared" si="140"/>
        <v>40.863780590717298</v>
      </c>
      <c r="P116" s="13">
        <f t="shared" si="140"/>
        <v>42.12637811351572</v>
      </c>
      <c r="Q116" s="14">
        <f t="shared" si="140"/>
        <v>40.317070033021459</v>
      </c>
      <c r="R116" s="14">
        <f t="shared" si="140"/>
        <v>44.959219487002919</v>
      </c>
      <c r="S116" s="26"/>
    </row>
    <row r="117" spans="1:19" x14ac:dyDescent="0.2">
      <c r="A117" s="1">
        <v>2017</v>
      </c>
      <c r="B117" s="13">
        <f t="shared" ref="B117:R117" si="141">SUM(B141)/(B21)</f>
        <v>55.081665986116782</v>
      </c>
      <c r="C117" s="13">
        <f t="shared" si="141"/>
        <v>93.539251808318269</v>
      </c>
      <c r="D117" s="13">
        <f t="shared" si="141"/>
        <v>80.131486320947332</v>
      </c>
      <c r="E117" s="14">
        <f t="shared" si="141"/>
        <v>75.674519690576645</v>
      </c>
      <c r="F117" s="13">
        <f t="shared" si="141"/>
        <v>52.529272151898731</v>
      </c>
      <c r="G117" s="13">
        <f t="shared" si="141"/>
        <v>46.097337688852598</v>
      </c>
      <c r="H117" s="13">
        <f t="shared" si="141"/>
        <v>40.428481012658224</v>
      </c>
      <c r="I117" s="14">
        <f t="shared" si="141"/>
        <v>46.348901794408121</v>
      </c>
      <c r="J117" s="13">
        <f t="shared" si="141"/>
        <v>41.102068191098404</v>
      </c>
      <c r="K117" s="13">
        <f t="shared" si="141"/>
        <v>37.81114740710494</v>
      </c>
      <c r="L117" s="13">
        <f t="shared" si="141"/>
        <v>38.346852320675104</v>
      </c>
      <c r="M117" s="14">
        <f t="shared" si="141"/>
        <v>39.094731012658229</v>
      </c>
      <c r="N117" s="13">
        <f t="shared" si="141"/>
        <v>49.729328297264189</v>
      </c>
      <c r="O117" s="13">
        <f t="shared" si="141"/>
        <v>47.30612658227848</v>
      </c>
      <c r="P117" s="13">
        <f t="shared" si="141"/>
        <v>43.663983258472847</v>
      </c>
      <c r="Q117" s="14">
        <f t="shared" si="141"/>
        <v>46.89539625756742</v>
      </c>
      <c r="R117" s="14">
        <f t="shared" si="141"/>
        <v>51.889174093983009</v>
      </c>
      <c r="S117" s="26"/>
    </row>
    <row r="118" spans="1:19" x14ac:dyDescent="0.2">
      <c r="A118" s="1">
        <v>2018</v>
      </c>
      <c r="B118" s="13">
        <f t="shared" ref="B118:R118" si="142">SUM(B142)/(B22)</f>
        <v>73.933670886075944</v>
      </c>
      <c r="C118" s="13">
        <f t="shared" si="142"/>
        <v>100.38251356238698</v>
      </c>
      <c r="D118" s="13">
        <f t="shared" si="142"/>
        <v>93.08903225806452</v>
      </c>
      <c r="E118" s="14">
        <f t="shared" si="142"/>
        <v>88.76015752461322</v>
      </c>
      <c r="F118" s="13">
        <f t="shared" si="142"/>
        <v>59.882744725738398</v>
      </c>
      <c r="G118" s="13">
        <f t="shared" si="142"/>
        <v>51.683340138832179</v>
      </c>
      <c r="H118" s="13">
        <f t="shared" si="142"/>
        <v>45.266244725738396</v>
      </c>
      <c r="I118" s="14">
        <f t="shared" si="142"/>
        <v>52.270914591737373</v>
      </c>
      <c r="J118" s="13">
        <f t="shared" si="142"/>
        <v>43.968152307064109</v>
      </c>
      <c r="K118" s="13">
        <f t="shared" si="142"/>
        <v>41.901592486729278</v>
      </c>
      <c r="L118" s="13">
        <f t="shared" si="142"/>
        <v>43.557805907172998</v>
      </c>
      <c r="M118" s="14">
        <f t="shared" si="142"/>
        <v>43.138002889378093</v>
      </c>
      <c r="N118" s="13">
        <f t="shared" si="142"/>
        <v>56.302368313597384</v>
      </c>
      <c r="O118" s="13">
        <f t="shared" si="142"/>
        <v>50.100210970464133</v>
      </c>
      <c r="P118" s="13">
        <f t="shared" si="142"/>
        <v>48.594324213964882</v>
      </c>
      <c r="Q118" s="14">
        <f t="shared" si="142"/>
        <v>51.68264997248211</v>
      </c>
      <c r="R118" s="14">
        <f t="shared" si="142"/>
        <v>58.817993063984744</v>
      </c>
      <c r="S118" s="26"/>
    </row>
    <row r="119" spans="1:19" x14ac:dyDescent="0.2">
      <c r="A119" s="1">
        <v>2019</v>
      </c>
      <c r="B119" s="13">
        <f t="shared" ref="B119:R119" si="143">SUM(B143)/(B23)</f>
        <v>63.820130665577786</v>
      </c>
      <c r="C119" s="13">
        <f t="shared" si="143"/>
        <v>120.61731464737794</v>
      </c>
      <c r="D119" s="13">
        <f t="shared" si="143"/>
        <v>96.717639853001231</v>
      </c>
      <c r="E119" s="14">
        <f t="shared" si="143"/>
        <v>92.821729957805914</v>
      </c>
      <c r="F119" s="13">
        <f t="shared" si="143"/>
        <v>64.131027426160344</v>
      </c>
      <c r="G119" s="13">
        <f t="shared" si="143"/>
        <v>48.927788893425891</v>
      </c>
      <c r="H119" s="13">
        <f t="shared" si="143"/>
        <v>41.720934599156124</v>
      </c>
      <c r="I119" s="14">
        <f t="shared" si="143"/>
        <v>51.563959521491164</v>
      </c>
      <c r="J119" s="13">
        <f t="shared" si="143"/>
        <v>45.974275214373215</v>
      </c>
      <c r="K119" s="13">
        <v>41.65</v>
      </c>
      <c r="L119" s="74">
        <f t="shared" si="143"/>
        <v>39.115734177215188</v>
      </c>
      <c r="M119" s="14">
        <f t="shared" si="143"/>
        <v>42.279332003302144</v>
      </c>
      <c r="N119" s="13">
        <v>52.45</v>
      </c>
      <c r="O119" s="13">
        <v>59.68</v>
      </c>
      <c r="P119" s="13">
        <v>48.62</v>
      </c>
      <c r="Q119" s="14">
        <f t="shared" si="143"/>
        <v>53.514974938032431</v>
      </c>
      <c r="R119" s="14">
        <f t="shared" si="143"/>
        <v>59.888662482882197</v>
      </c>
      <c r="S119" s="26"/>
    </row>
    <row r="120" spans="1:19" x14ac:dyDescent="0.2">
      <c r="A120" s="1">
        <v>2020</v>
      </c>
      <c r="B120" s="70">
        <f t="shared" ref="B120:R120" si="144">SUM(B144/B24)</f>
        <v>65.636178031849738</v>
      </c>
      <c r="C120" s="70">
        <f t="shared" si="144"/>
        <v>120.22391968572676</v>
      </c>
      <c r="D120" s="70">
        <f t="shared" si="144"/>
        <v>57.969783585136788</v>
      </c>
      <c r="E120" s="71">
        <f t="shared" si="144"/>
        <v>80.420642648490755</v>
      </c>
      <c r="F120" s="70">
        <f t="shared" si="144"/>
        <v>16.426160337552744</v>
      </c>
      <c r="G120" s="70">
        <f t="shared" si="144"/>
        <v>24.854634544712127</v>
      </c>
      <c r="H120" s="70">
        <f t="shared" si="144"/>
        <v>39.259704641350211</v>
      </c>
      <c r="I120" s="71">
        <f t="shared" si="144"/>
        <v>26.824940881902908</v>
      </c>
      <c r="J120" s="70">
        <f t="shared" si="144"/>
        <v>34.271947733768883</v>
      </c>
      <c r="K120" s="94">
        <f t="shared" si="144"/>
        <v>33.661086157615351</v>
      </c>
      <c r="L120" s="94">
        <f t="shared" si="144"/>
        <v>30.590084388185655</v>
      </c>
      <c r="M120" s="98">
        <f t="shared" si="144"/>
        <v>32.865506329113927</v>
      </c>
      <c r="N120" s="94">
        <f t="shared" si="144"/>
        <v>38.579372139973074</v>
      </c>
      <c r="O120" s="94">
        <f t="shared" si="144"/>
        <v>40.480129356110375</v>
      </c>
      <c r="P120" s="94">
        <f>SUM(P144/P24)</f>
        <v>39.111036742934047</v>
      </c>
      <c r="Q120" s="98">
        <f t="shared" si="144"/>
        <v>39.378364067922654</v>
      </c>
      <c r="R120" s="98">
        <f t="shared" si="144"/>
        <v>44.82455626150378</v>
      </c>
      <c r="S120" s="26"/>
    </row>
    <row r="121" spans="1:19" x14ac:dyDescent="0.2">
      <c r="A121" s="1">
        <v>2021</v>
      </c>
      <c r="B121" s="70">
        <f t="shared" ref="B121:R121" si="145">SUM(B145/B25)</f>
        <v>40.564311964066967</v>
      </c>
      <c r="C121" s="70">
        <f t="shared" si="145"/>
        <v>48.735533453887882</v>
      </c>
      <c r="D121" s="70">
        <f t="shared" si="145"/>
        <v>63.671090240914658</v>
      </c>
      <c r="E121" s="71">
        <f t="shared" si="145"/>
        <v>51.0654711673699</v>
      </c>
      <c r="F121" s="70">
        <f t="shared" si="145"/>
        <v>69.542405063291142</v>
      </c>
      <c r="G121" s="70">
        <f t="shared" si="145"/>
        <v>58.982441812984895</v>
      </c>
      <c r="H121" s="70">
        <f t="shared" si="145"/>
        <v>50.597257383966245</v>
      </c>
      <c r="I121" s="71">
        <f t="shared" si="145"/>
        <v>59.699401863958826</v>
      </c>
      <c r="J121" s="70">
        <f t="shared" si="145"/>
        <v>48.620865659452839</v>
      </c>
      <c r="K121" s="94">
        <f t="shared" si="145"/>
        <v>43.489995916700693</v>
      </c>
      <c r="L121" s="94">
        <f t="shared" si="145"/>
        <v>45.051898734177215</v>
      </c>
      <c r="M121" s="98">
        <f t="shared" si="145"/>
        <v>45.72819207484865</v>
      </c>
      <c r="N121" s="94">
        <f t="shared" si="145"/>
        <v>58.110696096904434</v>
      </c>
      <c r="O121" s="94">
        <f t="shared" si="145"/>
        <v>64.560707437582124</v>
      </c>
      <c r="P121" s="94">
        <f>SUM(P145/P25)</f>
        <v>62.658432013066559</v>
      </c>
      <c r="Q121" s="98">
        <f t="shared" si="145"/>
        <v>61.746442519422786</v>
      </c>
      <c r="R121" s="98">
        <f t="shared" si="145"/>
        <v>54.564952946818579</v>
      </c>
      <c r="S121" s="26"/>
    </row>
    <row r="122" spans="1:19" x14ac:dyDescent="0.2">
      <c r="A122" s="46">
        <v>2022</v>
      </c>
      <c r="B122" s="94">
        <f t="shared" ref="B122:R123" si="146">SUM(B146/B26)</f>
        <v>74.726498570845251</v>
      </c>
      <c r="C122" s="94">
        <f t="shared" si="146"/>
        <v>115.39139014466546</v>
      </c>
      <c r="D122" s="94">
        <f t="shared" si="146"/>
        <v>99.662719477337689</v>
      </c>
      <c r="E122" s="98">
        <f t="shared" si="146"/>
        <v>95.966940928270034</v>
      </c>
      <c r="F122" s="94">
        <f t="shared" si="146"/>
        <v>71.540084388185647</v>
      </c>
      <c r="G122" s="94">
        <f t="shared" si="146"/>
        <v>52.550224581461819</v>
      </c>
      <c r="H122" s="94">
        <f t="shared" si="146"/>
        <v>43.664978902953585</v>
      </c>
      <c r="I122" s="98">
        <f t="shared" si="146"/>
        <v>55.881416052302129</v>
      </c>
      <c r="J122" s="94">
        <f t="shared" si="146"/>
        <v>51.198856676194367</v>
      </c>
      <c r="K122" s="94">
        <f t="shared" si="146"/>
        <v>44.280318497345853</v>
      </c>
      <c r="L122" s="94">
        <f t="shared" si="146"/>
        <v>48.479746835443038</v>
      </c>
      <c r="M122" s="98">
        <f t="shared" si="146"/>
        <v>47.980943863511285</v>
      </c>
      <c r="N122" s="94">
        <f t="shared" si="146"/>
        <v>58.315480888290708</v>
      </c>
      <c r="O122" s="130">
        <f t="shared" si="146"/>
        <v>57.515511852825227</v>
      </c>
      <c r="P122" s="130">
        <f t="shared" si="146"/>
        <v>55.497903499327045</v>
      </c>
      <c r="Q122" s="131">
        <f t="shared" si="146"/>
        <v>57.105232236277025</v>
      </c>
      <c r="R122" s="131">
        <f t="shared" si="146"/>
        <v>64.082646902028344</v>
      </c>
      <c r="S122" s="26"/>
    </row>
    <row r="123" spans="1:19" x14ac:dyDescent="0.2">
      <c r="A123" s="40">
        <v>2023</v>
      </c>
      <c r="B123" s="106">
        <f t="shared" si="146"/>
        <v>83.833401388321761</v>
      </c>
      <c r="C123" s="111">
        <f t="shared" si="146"/>
        <v>115.73236889692586</v>
      </c>
      <c r="D123" s="111">
        <f t="shared" si="146"/>
        <v>102.49081257656186</v>
      </c>
      <c r="E123" s="112">
        <f t="shared" si="146"/>
        <v>100.18396624472574</v>
      </c>
      <c r="F123" s="111">
        <f t="shared" si="146"/>
        <v>71.868354430379753</v>
      </c>
      <c r="G123" s="111">
        <f t="shared" si="146"/>
        <v>54.103715802368313</v>
      </c>
      <c r="H123" s="111">
        <f t="shared" si="146"/>
        <v>47.468354430379748</v>
      </c>
      <c r="I123" s="112">
        <f t="shared" si="146"/>
        <v>57.772708304353877</v>
      </c>
      <c r="J123" s="111">
        <f t="shared" si="146"/>
        <v>53.082890975908533</v>
      </c>
      <c r="K123" s="111">
        <f t="shared" si="146"/>
        <v>46.957942017149854</v>
      </c>
      <c r="L123" s="111">
        <f t="shared" si="146"/>
        <v>49.57805907172996</v>
      </c>
      <c r="M123" s="112">
        <f t="shared" si="146"/>
        <v>49.876169510181619</v>
      </c>
      <c r="N123" s="111">
        <f t="shared" si="146"/>
        <v>59.209959623149388</v>
      </c>
      <c r="O123" s="111">
        <f t="shared" si="146"/>
        <v>61.178186596583437</v>
      </c>
      <c r="P123" s="111">
        <f t="shared" si="146"/>
        <v>65.335127860026915</v>
      </c>
      <c r="Q123" s="112">
        <f t="shared" si="146"/>
        <v>61.9156667734633</v>
      </c>
      <c r="R123" s="112">
        <f t="shared" si="146"/>
        <v>67.284180057647745</v>
      </c>
      <c r="S123" s="26"/>
    </row>
    <row r="124" spans="1:19" x14ac:dyDescent="0.2">
      <c r="B124" s="70"/>
      <c r="C124" s="70"/>
      <c r="D124" s="70"/>
      <c r="E124" s="71"/>
      <c r="F124" s="70"/>
      <c r="G124" s="70"/>
      <c r="H124" s="70"/>
      <c r="I124" s="71"/>
      <c r="J124" s="70"/>
      <c r="K124" s="70"/>
      <c r="L124" s="70"/>
      <c r="M124" s="71"/>
      <c r="N124" s="70"/>
      <c r="O124" s="70"/>
      <c r="P124" s="70"/>
      <c r="Q124" s="71"/>
      <c r="R124" s="71"/>
      <c r="S124" s="26"/>
    </row>
    <row r="125" spans="1:19" x14ac:dyDescent="0.2">
      <c r="A125" s="59" t="s">
        <v>2</v>
      </c>
      <c r="F125" s="29"/>
      <c r="K125" s="13"/>
      <c r="S125" s="26"/>
    </row>
    <row r="126" spans="1:19" x14ac:dyDescent="0.2">
      <c r="A126" s="1">
        <v>2002</v>
      </c>
      <c r="B126" s="15">
        <v>307277.56</v>
      </c>
      <c r="C126" s="15">
        <v>399030</v>
      </c>
      <c r="D126" s="15">
        <v>385014</v>
      </c>
      <c r="E126" s="16">
        <f>SUM(B126:D126)</f>
        <v>1091321.56</v>
      </c>
      <c r="F126" s="15">
        <v>247323</v>
      </c>
      <c r="G126" s="15">
        <v>244569</v>
      </c>
      <c r="H126" s="15">
        <v>216592</v>
      </c>
      <c r="I126" s="16">
        <f>SUM(F126:H126)</f>
        <v>708484</v>
      </c>
      <c r="J126" s="15">
        <v>133957</v>
      </c>
      <c r="K126" s="15">
        <v>167550</v>
      </c>
      <c r="L126" s="15">
        <v>142140</v>
      </c>
      <c r="M126" s="16">
        <f>SUM(J126:L126)</f>
        <v>443647</v>
      </c>
      <c r="N126" s="15">
        <v>164115</v>
      </c>
      <c r="O126" s="15">
        <v>207665</v>
      </c>
      <c r="P126" s="15">
        <v>210680</v>
      </c>
      <c r="Q126" s="16">
        <f>SUM(N126:P126)</f>
        <v>582460</v>
      </c>
      <c r="R126" s="16">
        <f>SUM(E126+I126+M126+Q126)</f>
        <v>2825912.56</v>
      </c>
      <c r="S126" s="26"/>
    </row>
    <row r="127" spans="1:19" x14ac:dyDescent="0.2">
      <c r="A127" s="1">
        <v>2003</v>
      </c>
      <c r="B127" s="15">
        <v>223604</v>
      </c>
      <c r="C127" s="15">
        <v>362566</v>
      </c>
      <c r="D127" s="15">
        <v>336052</v>
      </c>
      <c r="E127" s="16">
        <f t="shared" ref="E127:E139" si="147">SUM(B127:D127)</f>
        <v>922222</v>
      </c>
      <c r="F127" s="15">
        <v>250176</v>
      </c>
      <c r="G127" s="15">
        <v>206595</v>
      </c>
      <c r="H127" s="15">
        <v>150432</v>
      </c>
      <c r="I127" s="16">
        <f t="shared" ref="I127:I139" si="148">SUM(F127:H127)</f>
        <v>607203</v>
      </c>
      <c r="J127" s="15">
        <v>138276</v>
      </c>
      <c r="K127" s="15">
        <v>140952</v>
      </c>
      <c r="L127" s="15">
        <v>158028</v>
      </c>
      <c r="M127" s="16">
        <f t="shared" ref="M127:M139" si="149">SUM(J127:L127)</f>
        <v>437256</v>
      </c>
      <c r="N127" s="15">
        <v>220729</v>
      </c>
      <c r="O127" s="15">
        <v>234281</v>
      </c>
      <c r="P127" s="15">
        <v>217664</v>
      </c>
      <c r="Q127" s="16">
        <f t="shared" ref="Q127:Q139" si="150">SUM(N127:P127)</f>
        <v>672674</v>
      </c>
      <c r="R127" s="16">
        <f t="shared" ref="R127:R138" si="151">SUM(E127+I127+M127+Q127)</f>
        <v>2639355</v>
      </c>
      <c r="S127" s="26"/>
    </row>
    <row r="128" spans="1:19" x14ac:dyDescent="0.2">
      <c r="A128" s="1">
        <v>2004</v>
      </c>
      <c r="B128" s="15">
        <v>241941</v>
      </c>
      <c r="C128" s="15">
        <v>376129</v>
      </c>
      <c r="D128" s="15">
        <v>362695</v>
      </c>
      <c r="E128" s="16">
        <f t="shared" si="147"/>
        <v>980765</v>
      </c>
      <c r="F128" s="15">
        <v>274482</v>
      </c>
      <c r="G128" s="15">
        <v>240253</v>
      </c>
      <c r="H128" s="15">
        <v>161992</v>
      </c>
      <c r="I128" s="16">
        <f t="shared" si="148"/>
        <v>676727</v>
      </c>
      <c r="J128" s="15">
        <v>129708</v>
      </c>
      <c r="K128" s="15">
        <v>121065.33</v>
      </c>
      <c r="L128" s="15">
        <v>129344.81</v>
      </c>
      <c r="M128" s="16">
        <f t="shared" si="149"/>
        <v>380118.14</v>
      </c>
      <c r="N128" s="15">
        <v>199951.57</v>
      </c>
      <c r="O128" s="15">
        <v>261576.53</v>
      </c>
      <c r="P128" s="15">
        <v>234607.25</v>
      </c>
      <c r="Q128" s="16">
        <f t="shared" si="150"/>
        <v>696135.35</v>
      </c>
      <c r="R128" s="16">
        <f t="shared" si="151"/>
        <v>2733745.49</v>
      </c>
      <c r="S128" s="26"/>
    </row>
    <row r="129" spans="1:21" x14ac:dyDescent="0.2">
      <c r="A129" s="1">
        <v>2005</v>
      </c>
      <c r="B129" s="15">
        <v>273387</v>
      </c>
      <c r="C129" s="15">
        <v>389062</v>
      </c>
      <c r="D129" s="15">
        <v>427175</v>
      </c>
      <c r="E129" s="16">
        <f t="shared" si="147"/>
        <v>1089624</v>
      </c>
      <c r="F129" s="15">
        <v>260407</v>
      </c>
      <c r="G129" s="15">
        <v>243685</v>
      </c>
      <c r="H129" s="15">
        <v>188877</v>
      </c>
      <c r="I129" s="16">
        <f t="shared" si="148"/>
        <v>692969</v>
      </c>
      <c r="J129" s="15">
        <v>184079</v>
      </c>
      <c r="K129" s="15">
        <v>153083</v>
      </c>
      <c r="L129" s="15">
        <v>162961</v>
      </c>
      <c r="M129" s="16">
        <f t="shared" si="149"/>
        <v>500123</v>
      </c>
      <c r="N129" s="15">
        <v>257833</v>
      </c>
      <c r="O129" s="15">
        <v>281418</v>
      </c>
      <c r="P129" s="15">
        <v>238273</v>
      </c>
      <c r="Q129" s="16">
        <f t="shared" si="150"/>
        <v>777524</v>
      </c>
      <c r="R129" s="16">
        <f t="shared" si="151"/>
        <v>3060240</v>
      </c>
      <c r="S129" s="31"/>
    </row>
    <row r="130" spans="1:21" x14ac:dyDescent="0.2">
      <c r="A130" s="1">
        <v>2006</v>
      </c>
      <c r="B130" s="15">
        <v>312229</v>
      </c>
      <c r="C130" s="15">
        <v>407793</v>
      </c>
      <c r="D130" s="15">
        <v>423668</v>
      </c>
      <c r="E130" s="16">
        <f t="shared" si="147"/>
        <v>1143690</v>
      </c>
      <c r="F130" s="15">
        <v>319658</v>
      </c>
      <c r="G130" s="15">
        <v>278400</v>
      </c>
      <c r="H130" s="15">
        <v>185164</v>
      </c>
      <c r="I130" s="16">
        <f t="shared" si="148"/>
        <v>783222</v>
      </c>
      <c r="J130" s="15">
        <v>214749</v>
      </c>
      <c r="K130" s="15">
        <v>201032</v>
      </c>
      <c r="L130" s="15">
        <v>200381</v>
      </c>
      <c r="M130" s="16">
        <f t="shared" si="149"/>
        <v>616162</v>
      </c>
      <c r="N130" s="15">
        <v>220086</v>
      </c>
      <c r="O130" s="15">
        <v>291842</v>
      </c>
      <c r="P130" s="15">
        <v>262929</v>
      </c>
      <c r="Q130" s="16">
        <f t="shared" si="150"/>
        <v>774857</v>
      </c>
      <c r="R130" s="16">
        <f t="shared" si="151"/>
        <v>3317931</v>
      </c>
      <c r="S130" s="31"/>
    </row>
    <row r="131" spans="1:21" x14ac:dyDescent="0.2">
      <c r="A131" s="1">
        <v>2007</v>
      </c>
      <c r="B131" s="15">
        <v>382925</v>
      </c>
      <c r="C131" s="15">
        <v>494072</v>
      </c>
      <c r="D131" s="15">
        <v>455936</v>
      </c>
      <c r="E131" s="16">
        <f t="shared" si="147"/>
        <v>1332933</v>
      </c>
      <c r="F131" s="15">
        <v>316586</v>
      </c>
      <c r="G131" s="15">
        <v>277801</v>
      </c>
      <c r="H131" s="15">
        <v>198665</v>
      </c>
      <c r="I131" s="16">
        <f t="shared" si="148"/>
        <v>793052</v>
      </c>
      <c r="J131" s="15">
        <v>231518</v>
      </c>
      <c r="K131" s="15">
        <v>218921</v>
      </c>
      <c r="L131" s="15">
        <v>226444</v>
      </c>
      <c r="M131" s="16">
        <f t="shared" si="149"/>
        <v>676883</v>
      </c>
      <c r="N131" s="15">
        <v>272555</v>
      </c>
      <c r="O131" s="15">
        <v>313697.5</v>
      </c>
      <c r="P131" s="15">
        <v>275890</v>
      </c>
      <c r="Q131" s="16">
        <f t="shared" si="150"/>
        <v>862142.5</v>
      </c>
      <c r="R131" s="16">
        <f t="shared" si="151"/>
        <v>3665010.5</v>
      </c>
      <c r="S131" s="31"/>
      <c r="U131" s="20"/>
    </row>
    <row r="132" spans="1:21" x14ac:dyDescent="0.2">
      <c r="A132" s="1">
        <v>2008</v>
      </c>
      <c r="B132" s="15">
        <v>350719.5</v>
      </c>
      <c r="C132" s="15">
        <v>511332.38</v>
      </c>
      <c r="D132" s="15">
        <v>469381.51</v>
      </c>
      <c r="E132" s="16">
        <f t="shared" si="147"/>
        <v>1331433.3900000001</v>
      </c>
      <c r="F132" s="15">
        <v>272225.56999999995</v>
      </c>
      <c r="G132" s="15">
        <v>232294.23</v>
      </c>
      <c r="H132" s="15">
        <v>202074.38</v>
      </c>
      <c r="I132" s="16">
        <f t="shared" si="148"/>
        <v>706594.17999999993</v>
      </c>
      <c r="J132" s="15">
        <v>205230.78000000003</v>
      </c>
      <c r="K132" s="15">
        <v>182992.27000000002</v>
      </c>
      <c r="L132" s="15">
        <v>195306.94</v>
      </c>
      <c r="M132" s="16">
        <f t="shared" si="149"/>
        <v>583529.99</v>
      </c>
      <c r="N132" s="15">
        <v>253732.92</v>
      </c>
      <c r="O132" s="15">
        <v>249364.43</v>
      </c>
      <c r="P132" s="15">
        <v>225551.65000000002</v>
      </c>
      <c r="Q132" s="16">
        <f t="shared" si="150"/>
        <v>728649</v>
      </c>
      <c r="R132" s="16">
        <f t="shared" si="151"/>
        <v>3350206.56</v>
      </c>
      <c r="S132" s="31"/>
    </row>
    <row r="133" spans="1:21" x14ac:dyDescent="0.2">
      <c r="A133" s="1">
        <v>2009</v>
      </c>
      <c r="B133" s="15">
        <v>222677.59999999998</v>
      </c>
      <c r="C133" s="15">
        <v>357722.81000000006</v>
      </c>
      <c r="D133" s="15">
        <v>351454.19</v>
      </c>
      <c r="E133" s="16">
        <f t="shared" si="147"/>
        <v>931854.60000000009</v>
      </c>
      <c r="F133" s="15">
        <v>265786.92</v>
      </c>
      <c r="G133" s="15">
        <v>232015.14</v>
      </c>
      <c r="H133" s="15">
        <v>186965.27</v>
      </c>
      <c r="I133" s="16">
        <f t="shared" si="148"/>
        <v>684767.33</v>
      </c>
      <c r="J133" s="15">
        <v>154914.85999999999</v>
      </c>
      <c r="K133" s="15">
        <v>145047.54</v>
      </c>
      <c r="L133" s="15">
        <v>135390.45000000001</v>
      </c>
      <c r="M133" s="16">
        <f t="shared" si="149"/>
        <v>435352.85000000003</v>
      </c>
      <c r="N133" s="15">
        <v>190355.18</v>
      </c>
      <c r="O133" s="15">
        <v>216594</v>
      </c>
      <c r="P133" s="15">
        <v>216013</v>
      </c>
      <c r="Q133" s="16">
        <f t="shared" si="150"/>
        <v>622962.17999999993</v>
      </c>
      <c r="R133" s="16">
        <f t="shared" si="151"/>
        <v>2674936.96</v>
      </c>
      <c r="S133" s="31"/>
    </row>
    <row r="134" spans="1:21" x14ac:dyDescent="0.2">
      <c r="A134" s="1">
        <v>2010</v>
      </c>
      <c r="B134" s="15">
        <v>233463</v>
      </c>
      <c r="C134" s="15">
        <v>359834</v>
      </c>
      <c r="D134" s="15">
        <v>367717</v>
      </c>
      <c r="E134" s="16">
        <f t="shared" si="147"/>
        <v>961014</v>
      </c>
      <c r="F134" s="15">
        <v>228427</v>
      </c>
      <c r="G134" s="15">
        <v>199183</v>
      </c>
      <c r="H134" s="15">
        <v>143614</v>
      </c>
      <c r="I134" s="16">
        <f t="shared" si="148"/>
        <v>571224</v>
      </c>
      <c r="J134" s="15">
        <v>174887</v>
      </c>
      <c r="K134" s="15">
        <v>156234</v>
      </c>
      <c r="L134" s="15">
        <v>176351</v>
      </c>
      <c r="M134" s="16">
        <f t="shared" si="149"/>
        <v>507472</v>
      </c>
      <c r="N134" s="15">
        <v>217745</v>
      </c>
      <c r="O134" s="15">
        <v>222149</v>
      </c>
      <c r="P134" s="15">
        <v>229047</v>
      </c>
      <c r="Q134" s="16">
        <f t="shared" si="150"/>
        <v>668941</v>
      </c>
      <c r="R134" s="16">
        <f t="shared" si="151"/>
        <v>2708651</v>
      </c>
      <c r="S134" s="31"/>
      <c r="T134" s="20"/>
    </row>
    <row r="135" spans="1:21" x14ac:dyDescent="0.2">
      <c r="A135" s="1">
        <v>2011</v>
      </c>
      <c r="B135" s="15">
        <v>274788.12</v>
      </c>
      <c r="C135" s="15">
        <v>379716</v>
      </c>
      <c r="D135" s="15">
        <v>374166</v>
      </c>
      <c r="E135" s="16">
        <f t="shared" si="147"/>
        <v>1028670.12</v>
      </c>
      <c r="F135" s="15">
        <v>290746</v>
      </c>
      <c r="G135" s="15">
        <v>221925</v>
      </c>
      <c r="H135" s="15">
        <v>193564</v>
      </c>
      <c r="I135" s="16">
        <f t="shared" si="148"/>
        <v>706235</v>
      </c>
      <c r="J135" s="15">
        <v>226875</v>
      </c>
      <c r="K135" s="15">
        <v>177879</v>
      </c>
      <c r="L135" s="15">
        <v>195138</v>
      </c>
      <c r="M135" s="16">
        <f t="shared" si="149"/>
        <v>599892</v>
      </c>
      <c r="N135" s="15">
        <v>205196</v>
      </c>
      <c r="O135" s="15">
        <v>246293.13</v>
      </c>
      <c r="P135" s="15">
        <v>242912.84</v>
      </c>
      <c r="Q135" s="16">
        <f t="shared" si="150"/>
        <v>694401.97</v>
      </c>
      <c r="R135" s="16">
        <f t="shared" si="151"/>
        <v>3029199.09</v>
      </c>
      <c r="S135" s="31"/>
      <c r="T135" s="20"/>
    </row>
    <row r="136" spans="1:21" x14ac:dyDescent="0.2">
      <c r="A136" s="1">
        <v>2012</v>
      </c>
      <c r="B136" s="15">
        <v>318442.74</v>
      </c>
      <c r="C136" s="15">
        <v>397989.72</v>
      </c>
      <c r="D136" s="15">
        <v>390627.87</v>
      </c>
      <c r="E136" s="16">
        <f t="shared" si="147"/>
        <v>1107060.33</v>
      </c>
      <c r="F136" s="15">
        <v>301239.09000000003</v>
      </c>
      <c r="G136" s="15">
        <v>234841</v>
      </c>
      <c r="H136" s="15">
        <v>194113</v>
      </c>
      <c r="I136" s="16">
        <f t="shared" si="148"/>
        <v>730193.09000000008</v>
      </c>
      <c r="J136" s="15">
        <v>213831</v>
      </c>
      <c r="K136" s="15">
        <v>208788</v>
      </c>
      <c r="L136" s="15">
        <v>177799</v>
      </c>
      <c r="M136" s="16">
        <f t="shared" si="149"/>
        <v>600418</v>
      </c>
      <c r="N136" s="15">
        <v>226533</v>
      </c>
      <c r="O136" s="15">
        <v>250152</v>
      </c>
      <c r="P136" s="15">
        <v>247215.66</v>
      </c>
      <c r="Q136" s="16">
        <f t="shared" si="150"/>
        <v>723900.66</v>
      </c>
      <c r="R136" s="16">
        <f t="shared" si="151"/>
        <v>3161572.08</v>
      </c>
      <c r="S136" s="31"/>
      <c r="T136" s="20"/>
    </row>
    <row r="137" spans="1:21" x14ac:dyDescent="0.2">
      <c r="A137" s="1">
        <v>2013</v>
      </c>
      <c r="B137" s="15">
        <v>309355.09000000003</v>
      </c>
      <c r="C137" s="15">
        <v>392623.41</v>
      </c>
      <c r="D137" s="15">
        <v>340617.54</v>
      </c>
      <c r="E137" s="16">
        <f t="shared" si="147"/>
        <v>1042596.04</v>
      </c>
      <c r="F137" s="15">
        <v>271075.84000000003</v>
      </c>
      <c r="G137" s="15">
        <v>243343.87</v>
      </c>
      <c r="H137" s="15">
        <v>205268.41</v>
      </c>
      <c r="I137" s="16">
        <f t="shared" si="148"/>
        <v>719688.12</v>
      </c>
      <c r="J137" s="15">
        <v>225628.55</v>
      </c>
      <c r="K137" s="15">
        <v>226668.13</v>
      </c>
      <c r="L137" s="15">
        <v>173353.1</v>
      </c>
      <c r="M137" s="16">
        <f t="shared" si="149"/>
        <v>625649.78</v>
      </c>
      <c r="N137" s="15">
        <v>226705.85</v>
      </c>
      <c r="O137" s="15">
        <v>254189.85</v>
      </c>
      <c r="P137" s="15">
        <v>241812.4</v>
      </c>
      <c r="Q137" s="16">
        <f t="shared" si="150"/>
        <v>722708.1</v>
      </c>
      <c r="R137" s="16">
        <f t="shared" si="151"/>
        <v>3110642.0400000005</v>
      </c>
      <c r="S137" s="31"/>
      <c r="T137" s="20"/>
    </row>
    <row r="138" spans="1:21" x14ac:dyDescent="0.2">
      <c r="A138" s="1">
        <v>2014</v>
      </c>
      <c r="B138" s="15">
        <v>282535.98</v>
      </c>
      <c r="C138" s="15">
        <v>389571.52</v>
      </c>
      <c r="D138" s="15">
        <v>349207.89</v>
      </c>
      <c r="E138" s="16">
        <f t="shared" si="147"/>
        <v>1021315.39</v>
      </c>
      <c r="F138" s="15">
        <v>285283.96000000002</v>
      </c>
      <c r="G138" s="15">
        <v>245071.47</v>
      </c>
      <c r="H138" s="15">
        <v>185172.54</v>
      </c>
      <c r="I138" s="16">
        <f t="shared" si="148"/>
        <v>715527.97000000009</v>
      </c>
      <c r="J138" s="15">
        <v>240968.16</v>
      </c>
      <c r="K138" s="15">
        <v>199602.12</v>
      </c>
      <c r="L138" s="15">
        <v>174666.99</v>
      </c>
      <c r="M138" s="16">
        <f t="shared" si="149"/>
        <v>615237.27</v>
      </c>
      <c r="N138" s="15">
        <v>234245.64</v>
      </c>
      <c r="O138" s="15">
        <v>239943.93</v>
      </c>
      <c r="P138" s="15">
        <v>227486.67</v>
      </c>
      <c r="Q138" s="16">
        <f t="shared" si="150"/>
        <v>701676.24</v>
      </c>
      <c r="R138" s="16">
        <f t="shared" si="151"/>
        <v>3053756.87</v>
      </c>
      <c r="S138" s="31"/>
      <c r="T138" s="20"/>
    </row>
    <row r="139" spans="1:21" x14ac:dyDescent="0.2">
      <c r="A139" s="1">
        <v>2015</v>
      </c>
      <c r="B139" s="15">
        <v>269500</v>
      </c>
      <c r="C139" s="15">
        <v>394536.17</v>
      </c>
      <c r="D139" s="15">
        <v>350659.99</v>
      </c>
      <c r="E139" s="16">
        <f t="shared" si="147"/>
        <v>1014696.1599999999</v>
      </c>
      <c r="F139" s="15">
        <v>259129.88</v>
      </c>
      <c r="G139" s="15">
        <v>234325.79</v>
      </c>
      <c r="H139" s="15">
        <v>193394.49</v>
      </c>
      <c r="I139" s="16">
        <f t="shared" si="148"/>
        <v>686850.16</v>
      </c>
      <c r="J139" s="15">
        <v>172737</v>
      </c>
      <c r="K139" s="15">
        <v>171591.54</v>
      </c>
      <c r="L139" s="15">
        <v>145042.60999999999</v>
      </c>
      <c r="M139" s="16">
        <f t="shared" si="149"/>
        <v>489371.15</v>
      </c>
      <c r="N139" s="15">
        <v>190675.26</v>
      </c>
      <c r="O139" s="15">
        <v>214835.93</v>
      </c>
      <c r="P139" s="15">
        <v>205458.8</v>
      </c>
      <c r="Q139" s="16">
        <f t="shared" si="150"/>
        <v>610969.99</v>
      </c>
      <c r="R139" s="16">
        <f>SUM(E139+I139+M139+Q139)</f>
        <v>2801887.46</v>
      </c>
      <c r="S139" s="31"/>
    </row>
    <row r="140" spans="1:21" x14ac:dyDescent="0.2">
      <c r="A140" s="1">
        <v>2016</v>
      </c>
      <c r="B140" s="15">
        <v>267116.98</v>
      </c>
      <c r="C140" s="15">
        <v>382301.86</v>
      </c>
      <c r="D140" s="15">
        <v>340717</v>
      </c>
      <c r="E140" s="16">
        <f t="shared" ref="E140" si="152">SUM(B140:D140)</f>
        <v>990135.84</v>
      </c>
      <c r="F140" s="15">
        <v>228838.76</v>
      </c>
      <c r="G140" s="15">
        <v>171725.53</v>
      </c>
      <c r="H140" s="15">
        <v>136672.85</v>
      </c>
      <c r="I140" s="16">
        <f t="shared" ref="I140:I142" si="153">SUM(F140:H140)</f>
        <v>537237.14</v>
      </c>
      <c r="J140" s="15">
        <v>196572.91</v>
      </c>
      <c r="K140" s="15">
        <v>155755.24</v>
      </c>
      <c r="L140" s="15">
        <v>145931</v>
      </c>
      <c r="M140" s="16">
        <f t="shared" ref="M140:M142" si="154">SUM(J140:L140)</f>
        <v>498259.15</v>
      </c>
      <c r="N140" s="15">
        <v>186019.61</v>
      </c>
      <c r="O140" s="15">
        <v>193694.32</v>
      </c>
      <c r="P140" s="15">
        <v>206335</v>
      </c>
      <c r="Q140" s="16">
        <f t="shared" ref="Q140:Q142" si="155">SUM(N140:P140)</f>
        <v>586048.92999999993</v>
      </c>
      <c r="R140" s="16">
        <f>SUM(E140+I140+M140+Q140)</f>
        <v>2611681.0599999996</v>
      </c>
      <c r="S140" s="31"/>
    </row>
    <row r="141" spans="1:21" x14ac:dyDescent="0.2">
      <c r="A141" s="1">
        <v>2017</v>
      </c>
      <c r="B141" s="15">
        <v>269790</v>
      </c>
      <c r="C141" s="15">
        <v>413817.65</v>
      </c>
      <c r="D141" s="15">
        <v>392484.02</v>
      </c>
      <c r="E141" s="16">
        <f t="shared" ref="E141:E144" si="156">SUM(B141:D141)</f>
        <v>1076091.67</v>
      </c>
      <c r="F141" s="15">
        <v>248988.75</v>
      </c>
      <c r="G141" s="15">
        <v>225784.76</v>
      </c>
      <c r="H141" s="15">
        <v>191631</v>
      </c>
      <c r="I141" s="16">
        <f t="shared" si="153"/>
        <v>666404.51</v>
      </c>
      <c r="J141" s="15">
        <v>201317.93</v>
      </c>
      <c r="K141" s="15">
        <v>185199</v>
      </c>
      <c r="L141" s="15">
        <v>181764.08</v>
      </c>
      <c r="M141" s="16">
        <f t="shared" si="154"/>
        <v>568281.01</v>
      </c>
      <c r="N141" s="15">
        <v>243574.25</v>
      </c>
      <c r="O141" s="15">
        <v>224231.04000000001</v>
      </c>
      <c r="P141" s="15">
        <v>213866.19</v>
      </c>
      <c r="Q141" s="16">
        <f t="shared" si="155"/>
        <v>681671.48</v>
      </c>
      <c r="R141" s="16">
        <f t="shared" ref="R141:R143" si="157">SUM(E141+I141+M141+Q141)</f>
        <v>2992448.67</v>
      </c>
      <c r="S141" s="31"/>
    </row>
    <row r="142" spans="1:21" x14ac:dyDescent="0.2">
      <c r="A142" s="1">
        <v>2018</v>
      </c>
      <c r="B142" s="15">
        <v>362127.12</v>
      </c>
      <c r="C142" s="15">
        <v>444092.24</v>
      </c>
      <c r="D142" s="15">
        <v>455950.08000000002</v>
      </c>
      <c r="E142" s="16">
        <f t="shared" si="156"/>
        <v>1262169.44</v>
      </c>
      <c r="F142" s="15">
        <v>283844.21000000002</v>
      </c>
      <c r="G142" s="15">
        <v>253145</v>
      </c>
      <c r="H142" s="15">
        <v>214562</v>
      </c>
      <c r="I142" s="16">
        <f t="shared" si="153"/>
        <v>751551.21</v>
      </c>
      <c r="J142" s="15">
        <v>215356.01</v>
      </c>
      <c r="K142" s="15">
        <v>205234</v>
      </c>
      <c r="L142" s="15">
        <v>206464</v>
      </c>
      <c r="M142" s="16">
        <f t="shared" si="154"/>
        <v>627054.01</v>
      </c>
      <c r="N142" s="15">
        <v>275769</v>
      </c>
      <c r="O142" s="15">
        <v>237475</v>
      </c>
      <c r="P142" s="15">
        <v>238015</v>
      </c>
      <c r="Q142" s="16">
        <f t="shared" si="155"/>
        <v>751259</v>
      </c>
      <c r="R142" s="16">
        <f t="shared" si="157"/>
        <v>3392033.66</v>
      </c>
      <c r="S142" s="31"/>
    </row>
    <row r="143" spans="1:21" x14ac:dyDescent="0.2">
      <c r="A143" s="46">
        <v>2019</v>
      </c>
      <c r="B143" s="47">
        <v>312591</v>
      </c>
      <c r="C143" s="47">
        <v>533611</v>
      </c>
      <c r="D143" s="47">
        <v>473723</v>
      </c>
      <c r="E143" s="48">
        <f t="shared" si="156"/>
        <v>1319925</v>
      </c>
      <c r="F143" s="47">
        <v>303981.07</v>
      </c>
      <c r="G143" s="47">
        <v>239648.31</v>
      </c>
      <c r="H143" s="47">
        <v>197757.23</v>
      </c>
      <c r="I143" s="48">
        <f t="shared" ref="I143:I144" si="158">SUM(F143:H143)</f>
        <v>741386.61</v>
      </c>
      <c r="J143" s="47">
        <v>225182</v>
      </c>
      <c r="K143" s="47">
        <v>203981.79</v>
      </c>
      <c r="L143" s="73">
        <v>185408.58</v>
      </c>
      <c r="M143" s="48">
        <f t="shared" ref="M143:M144" si="159">SUM(J143:L143)</f>
        <v>614572.37</v>
      </c>
      <c r="N143" s="15">
        <v>256885</v>
      </c>
      <c r="O143" s="15">
        <v>282873</v>
      </c>
      <c r="P143" s="15">
        <v>238123</v>
      </c>
      <c r="Q143" s="48">
        <f t="shared" ref="Q143" si="160">SUM(N143:P143)</f>
        <v>777881</v>
      </c>
      <c r="R143" s="48">
        <f t="shared" si="157"/>
        <v>3453764.98</v>
      </c>
      <c r="S143" s="31"/>
    </row>
    <row r="144" spans="1:21" x14ac:dyDescent="0.2">
      <c r="A144" s="1">
        <v>2020</v>
      </c>
      <c r="B144" s="68">
        <v>321486</v>
      </c>
      <c r="C144" s="68">
        <v>550866</v>
      </c>
      <c r="D144" s="68">
        <v>283936</v>
      </c>
      <c r="E144" s="69">
        <f t="shared" si="156"/>
        <v>1156288</v>
      </c>
      <c r="F144" s="47">
        <v>77860</v>
      </c>
      <c r="G144" s="47">
        <v>121738</v>
      </c>
      <c r="H144" s="47">
        <v>186091</v>
      </c>
      <c r="I144" s="48">
        <f t="shared" si="158"/>
        <v>385689</v>
      </c>
      <c r="J144" s="47">
        <v>167864</v>
      </c>
      <c r="K144" s="47">
        <v>164872</v>
      </c>
      <c r="L144" s="47">
        <v>144997</v>
      </c>
      <c r="M144" s="48">
        <f t="shared" si="159"/>
        <v>477733</v>
      </c>
      <c r="N144" s="47">
        <v>188955</v>
      </c>
      <c r="O144" s="47">
        <v>191886</v>
      </c>
      <c r="P144" s="47">
        <v>191559</v>
      </c>
      <c r="Q144" s="48">
        <f t="shared" ref="Q144" si="161">SUM(N144:P144)</f>
        <v>572400</v>
      </c>
      <c r="R144" s="48">
        <f t="shared" ref="R144" si="162">SUM(E144+I144+M144+Q144)</f>
        <v>2592110</v>
      </c>
      <c r="S144" s="31"/>
    </row>
    <row r="145" spans="1:21" x14ac:dyDescent="0.2">
      <c r="A145" s="1">
        <v>2021</v>
      </c>
      <c r="B145" s="68">
        <v>198684</v>
      </c>
      <c r="C145" s="68">
        <v>215606</v>
      </c>
      <c r="D145" s="47">
        <v>311861</v>
      </c>
      <c r="E145" s="48">
        <f t="shared" ref="E145:E146" si="163">SUM(B145:D145)</f>
        <v>726151</v>
      </c>
      <c r="F145" s="47">
        <v>329631</v>
      </c>
      <c r="G145" s="47">
        <v>288896</v>
      </c>
      <c r="H145" s="47">
        <v>239831</v>
      </c>
      <c r="I145" s="48">
        <f t="shared" ref="I145:I146" si="164">SUM(F145:H145)</f>
        <v>858358</v>
      </c>
      <c r="J145" s="47">
        <v>238145</v>
      </c>
      <c r="K145" s="47">
        <v>213014</v>
      </c>
      <c r="L145" s="47">
        <v>213546</v>
      </c>
      <c r="M145" s="48">
        <f t="shared" ref="M145:M146" si="165">SUM(J145:L145)</f>
        <v>664705</v>
      </c>
      <c r="N145" s="47">
        <v>284616</v>
      </c>
      <c r="O145" s="47">
        <v>306034</v>
      </c>
      <c r="P145" s="47">
        <v>306901</v>
      </c>
      <c r="Q145" s="48">
        <f t="shared" ref="Q145:Q146" si="166">SUM(N145:P145)</f>
        <v>897551</v>
      </c>
      <c r="R145" s="48">
        <f t="shared" ref="R145:R146" si="167">SUM(E145+I145+M145+Q145)</f>
        <v>3146765</v>
      </c>
      <c r="S145" s="31"/>
    </row>
    <row r="146" spans="1:21" x14ac:dyDescent="0.2">
      <c r="A146" s="46">
        <v>2022</v>
      </c>
      <c r="B146" s="47">
        <v>366010.39</v>
      </c>
      <c r="C146" s="47">
        <v>510491.51</v>
      </c>
      <c r="D146" s="47">
        <v>488148</v>
      </c>
      <c r="E146" s="48">
        <f t="shared" si="163"/>
        <v>1364649.9</v>
      </c>
      <c r="F146" s="47">
        <v>339100</v>
      </c>
      <c r="G146" s="47">
        <v>257391</v>
      </c>
      <c r="H146" s="47">
        <v>206972</v>
      </c>
      <c r="I146" s="48">
        <f t="shared" si="164"/>
        <v>803463</v>
      </c>
      <c r="J146" s="47">
        <v>250772</v>
      </c>
      <c r="K146" s="47">
        <v>216885</v>
      </c>
      <c r="L146" s="47">
        <v>229794</v>
      </c>
      <c r="M146" s="48">
        <f t="shared" si="165"/>
        <v>697451</v>
      </c>
      <c r="N146" s="47">
        <v>285619</v>
      </c>
      <c r="O146" s="132">
        <v>272638</v>
      </c>
      <c r="P146" s="132">
        <v>271819</v>
      </c>
      <c r="Q146" s="133">
        <f t="shared" si="166"/>
        <v>830076</v>
      </c>
      <c r="R146" s="133">
        <f t="shared" si="167"/>
        <v>3695639.9</v>
      </c>
      <c r="S146" s="31"/>
    </row>
    <row r="147" spans="1:21" x14ac:dyDescent="0.2">
      <c r="A147" s="40">
        <v>2023</v>
      </c>
      <c r="B147" s="139">
        <v>410616</v>
      </c>
      <c r="C147" s="109">
        <v>512000</v>
      </c>
      <c r="D147" s="109">
        <v>502000</v>
      </c>
      <c r="E147" s="110">
        <f t="shared" ref="E147" si="168">SUM(B147:D147)</f>
        <v>1424616</v>
      </c>
      <c r="F147" s="109">
        <v>340656</v>
      </c>
      <c r="G147" s="109">
        <v>265000</v>
      </c>
      <c r="H147" s="109">
        <v>225000</v>
      </c>
      <c r="I147" s="110">
        <f t="shared" ref="I147" si="169">SUM(F147:H147)</f>
        <v>830656</v>
      </c>
      <c r="J147" s="109">
        <v>260000</v>
      </c>
      <c r="K147" s="109">
        <v>230000</v>
      </c>
      <c r="L147" s="109">
        <v>235000</v>
      </c>
      <c r="M147" s="110">
        <f t="shared" ref="M147" si="170">SUM(J147:L147)</f>
        <v>725000</v>
      </c>
      <c r="N147" s="109">
        <v>290000</v>
      </c>
      <c r="O147" s="109">
        <v>290000</v>
      </c>
      <c r="P147" s="109">
        <v>320000</v>
      </c>
      <c r="Q147" s="110">
        <f t="shared" ref="Q147" si="171">SUM(N147:P147)</f>
        <v>900000</v>
      </c>
      <c r="R147" s="110">
        <f t="shared" ref="R147" si="172">SUM(E147+I147+M147+Q147)</f>
        <v>3880272</v>
      </c>
      <c r="S147" s="31"/>
    </row>
    <row r="148" spans="1:21" x14ac:dyDescent="0.2">
      <c r="B148" s="68"/>
      <c r="C148" s="68"/>
      <c r="D148" s="68"/>
      <c r="E148" s="69"/>
      <c r="F148" s="68"/>
      <c r="G148" s="68"/>
      <c r="H148" s="68"/>
      <c r="I148" s="69"/>
      <c r="J148" s="68"/>
      <c r="K148" s="68"/>
      <c r="L148" s="68"/>
      <c r="M148" s="69"/>
      <c r="N148" s="68"/>
      <c r="O148" s="68"/>
      <c r="P148" s="68"/>
      <c r="Q148" s="69"/>
      <c r="R148" s="69"/>
      <c r="S148" s="31"/>
    </row>
    <row r="149" spans="1:21" x14ac:dyDescent="0.2">
      <c r="A149" s="59" t="s">
        <v>3</v>
      </c>
      <c r="B149" s="15"/>
      <c r="C149" s="15"/>
      <c r="D149" s="15"/>
      <c r="E149" s="16"/>
      <c r="F149" s="15"/>
      <c r="G149" s="15"/>
      <c r="H149" s="15"/>
      <c r="I149" s="16"/>
      <c r="J149" s="15"/>
      <c r="K149" s="15"/>
      <c r="L149" s="15"/>
      <c r="M149" s="16"/>
      <c r="N149" s="15"/>
      <c r="O149" s="15"/>
      <c r="P149" s="15"/>
      <c r="Q149" s="16"/>
      <c r="R149" s="16"/>
      <c r="S149" s="31"/>
    </row>
    <row r="150" spans="1:21" x14ac:dyDescent="0.2">
      <c r="A150" s="1">
        <v>2002</v>
      </c>
      <c r="B150" s="15">
        <v>168244.15</v>
      </c>
      <c r="C150" s="15">
        <v>267395</v>
      </c>
      <c r="D150" s="15">
        <v>239413</v>
      </c>
      <c r="E150" s="16">
        <f t="shared" ref="E150:E156" si="173">SUM(B150:D150)</f>
        <v>675052.15</v>
      </c>
      <c r="F150" s="15">
        <v>132618</v>
      </c>
      <c r="G150" s="15">
        <v>85912</v>
      </c>
      <c r="H150" s="15">
        <v>102819</v>
      </c>
      <c r="I150" s="16">
        <f t="shared" ref="I150:I155" si="174">SUM(F150:H150)</f>
        <v>321349</v>
      </c>
      <c r="J150" s="15">
        <v>2981</v>
      </c>
      <c r="K150" s="15">
        <v>34971</v>
      </c>
      <c r="L150" s="15">
        <v>12966</v>
      </c>
      <c r="M150" s="16">
        <f t="shared" ref="M150:M155" si="175">SUM(J150:L150)</f>
        <v>50918</v>
      </c>
      <c r="N150" s="15">
        <v>43574</v>
      </c>
      <c r="O150" s="15">
        <v>91009</v>
      </c>
      <c r="P150" s="15">
        <v>100343</v>
      </c>
      <c r="Q150" s="16">
        <f t="shared" ref="Q150:Q155" si="176">SUM(N150:P150)</f>
        <v>234926</v>
      </c>
      <c r="R150" s="16">
        <f t="shared" ref="R150:R158" si="177">SUM(E150+I150+M150+Q150)</f>
        <v>1282245.1499999999</v>
      </c>
      <c r="S150" s="26"/>
    </row>
    <row r="151" spans="1:21" x14ac:dyDescent="0.2">
      <c r="A151" s="1">
        <v>2003</v>
      </c>
      <c r="B151" s="15">
        <v>102786</v>
      </c>
      <c r="C151" s="15">
        <v>222377</v>
      </c>
      <c r="D151" s="15">
        <v>181303</v>
      </c>
      <c r="E151" s="16">
        <f t="shared" si="173"/>
        <v>506466</v>
      </c>
      <c r="F151" s="15">
        <v>110059</v>
      </c>
      <c r="G151" s="15">
        <v>86809</v>
      </c>
      <c r="H151" s="15">
        <v>32360</v>
      </c>
      <c r="I151" s="16">
        <f t="shared" si="174"/>
        <v>229228</v>
      </c>
      <c r="J151" s="15">
        <v>7423</v>
      </c>
      <c r="K151" s="15">
        <v>20786</v>
      </c>
      <c r="L151" s="15">
        <v>35715</v>
      </c>
      <c r="M151" s="16">
        <f t="shared" si="175"/>
        <v>63924</v>
      </c>
      <c r="N151" s="15">
        <v>83632</v>
      </c>
      <c r="O151" s="15">
        <v>96992</v>
      </c>
      <c r="P151" s="15">
        <v>89979</v>
      </c>
      <c r="Q151" s="16">
        <f t="shared" si="176"/>
        <v>270603</v>
      </c>
      <c r="R151" s="16">
        <f t="shared" si="177"/>
        <v>1070221</v>
      </c>
      <c r="S151" s="26"/>
    </row>
    <row r="152" spans="1:21" x14ac:dyDescent="0.2">
      <c r="A152" s="1">
        <v>2004</v>
      </c>
      <c r="B152" s="15">
        <v>86799</v>
      </c>
      <c r="C152" s="15">
        <v>247659</v>
      </c>
      <c r="D152" s="15">
        <v>200551</v>
      </c>
      <c r="E152" s="16">
        <f t="shared" si="173"/>
        <v>535009</v>
      </c>
      <c r="F152" s="15">
        <v>107319</v>
      </c>
      <c r="G152" s="15">
        <v>97733</v>
      </c>
      <c r="H152" s="15">
        <v>35307</v>
      </c>
      <c r="I152" s="16">
        <f t="shared" si="174"/>
        <v>240359</v>
      </c>
      <c r="J152" s="15">
        <v>755</v>
      </c>
      <c r="K152" s="15">
        <v>1587</v>
      </c>
      <c r="L152" s="15">
        <v>-1988</v>
      </c>
      <c r="M152" s="16">
        <f t="shared" si="175"/>
        <v>354</v>
      </c>
      <c r="N152" s="15">
        <v>34753</v>
      </c>
      <c r="O152" s="15">
        <v>129635</v>
      </c>
      <c r="P152" s="15">
        <v>109467</v>
      </c>
      <c r="Q152" s="16">
        <f t="shared" si="176"/>
        <v>273855</v>
      </c>
      <c r="R152" s="16">
        <f t="shared" si="177"/>
        <v>1049577</v>
      </c>
      <c r="S152" s="26"/>
    </row>
    <row r="153" spans="1:21" x14ac:dyDescent="0.2">
      <c r="A153" s="1">
        <v>2005</v>
      </c>
      <c r="B153" s="15">
        <v>110953</v>
      </c>
      <c r="C153" s="15">
        <v>209854</v>
      </c>
      <c r="D153" s="15">
        <v>210097</v>
      </c>
      <c r="E153" s="16">
        <f t="shared" si="173"/>
        <v>530904</v>
      </c>
      <c r="F153" s="15">
        <v>86578</v>
      </c>
      <c r="G153" s="15">
        <v>73183</v>
      </c>
      <c r="H153" s="15">
        <v>43146</v>
      </c>
      <c r="I153" s="16">
        <f t="shared" si="174"/>
        <v>202907</v>
      </c>
      <c r="J153" s="15">
        <v>25038</v>
      </c>
      <c r="K153" s="15">
        <v>5124</v>
      </c>
      <c r="L153" s="15">
        <v>14891</v>
      </c>
      <c r="M153" s="16">
        <f t="shared" si="175"/>
        <v>45053</v>
      </c>
      <c r="N153" s="15">
        <v>85920</v>
      </c>
      <c r="O153" s="15">
        <v>92002</v>
      </c>
      <c r="P153" s="15">
        <v>79621</v>
      </c>
      <c r="Q153" s="16">
        <f t="shared" si="176"/>
        <v>257543</v>
      </c>
      <c r="R153" s="16">
        <f t="shared" si="177"/>
        <v>1036407</v>
      </c>
      <c r="S153" s="31"/>
    </row>
    <row r="154" spans="1:21" x14ac:dyDescent="0.2">
      <c r="A154" s="1">
        <v>2006</v>
      </c>
      <c r="B154" s="15">
        <v>98051</v>
      </c>
      <c r="C154" s="15">
        <v>200191</v>
      </c>
      <c r="D154" s="15">
        <v>196050</v>
      </c>
      <c r="E154" s="16">
        <f t="shared" si="173"/>
        <v>494292</v>
      </c>
      <c r="F154" s="15">
        <v>128150</v>
      </c>
      <c r="G154" s="15">
        <v>106795</v>
      </c>
      <c r="H154" s="15">
        <v>32358</v>
      </c>
      <c r="I154" s="16">
        <f t="shared" si="174"/>
        <v>267303</v>
      </c>
      <c r="J154" s="15">
        <v>31467</v>
      </c>
      <c r="K154" s="15">
        <v>39699</v>
      </c>
      <c r="L154" s="15">
        <v>56049</v>
      </c>
      <c r="M154" s="16">
        <f t="shared" si="175"/>
        <v>127215</v>
      </c>
      <c r="N154" s="15">
        <v>43477</v>
      </c>
      <c r="O154" s="15">
        <v>137872</v>
      </c>
      <c r="P154" s="15">
        <v>102013</v>
      </c>
      <c r="Q154" s="16">
        <f t="shared" si="176"/>
        <v>283362</v>
      </c>
      <c r="R154" s="16">
        <f t="shared" si="177"/>
        <v>1172172</v>
      </c>
      <c r="S154" s="31"/>
      <c r="U154" s="20"/>
    </row>
    <row r="155" spans="1:21" x14ac:dyDescent="0.2">
      <c r="A155" s="1">
        <v>2007</v>
      </c>
      <c r="B155" s="15">
        <v>143137</v>
      </c>
      <c r="C155" s="15">
        <v>296853</v>
      </c>
      <c r="D155" s="15">
        <v>247084</v>
      </c>
      <c r="E155" s="16">
        <f t="shared" si="173"/>
        <v>687074</v>
      </c>
      <c r="F155" s="15">
        <v>139138</v>
      </c>
      <c r="G155" s="15">
        <v>96122</v>
      </c>
      <c r="H155" s="15">
        <v>38820</v>
      </c>
      <c r="I155" s="16">
        <f t="shared" si="174"/>
        <v>274080</v>
      </c>
      <c r="J155" s="15">
        <v>45027</v>
      </c>
      <c r="K155" s="15">
        <v>12818</v>
      </c>
      <c r="L155" s="15">
        <v>75052</v>
      </c>
      <c r="M155" s="16">
        <f t="shared" si="175"/>
        <v>132897</v>
      </c>
      <c r="N155" s="15">
        <v>98434</v>
      </c>
      <c r="O155" s="15">
        <v>143033</v>
      </c>
      <c r="P155" s="15">
        <v>93801</v>
      </c>
      <c r="Q155" s="16">
        <f t="shared" si="176"/>
        <v>335268</v>
      </c>
      <c r="R155" s="16">
        <f t="shared" si="177"/>
        <v>1429319</v>
      </c>
      <c r="S155" s="31"/>
      <c r="U155" s="20"/>
    </row>
    <row r="156" spans="1:21" x14ac:dyDescent="0.2">
      <c r="A156" s="1">
        <v>2008</v>
      </c>
      <c r="B156" s="15">
        <v>87823.77</v>
      </c>
      <c r="C156" s="15">
        <v>340996.47</v>
      </c>
      <c r="D156" s="15">
        <v>264592.33</v>
      </c>
      <c r="E156" s="16">
        <f t="shared" si="173"/>
        <v>693412.57000000007</v>
      </c>
      <c r="F156" s="15">
        <v>43994.119999999995</v>
      </c>
      <c r="G156" s="15">
        <v>56201.310000000056</v>
      </c>
      <c r="H156" s="15">
        <v>40511.5799999999</v>
      </c>
      <c r="I156" s="16">
        <f>SUM(F156:H156)</f>
        <v>140707.00999999995</v>
      </c>
      <c r="J156" s="15">
        <v>42411.990000000107</v>
      </c>
      <c r="K156" s="15">
        <v>32615.869999999937</v>
      </c>
      <c r="L156" s="15">
        <v>32368.760000000038</v>
      </c>
      <c r="M156" s="16">
        <f t="shared" ref="M156:M163" si="178">SUM(J156:L156)</f>
        <v>107396.62000000008</v>
      </c>
      <c r="N156" s="15">
        <v>101120.49000000008</v>
      </c>
      <c r="O156" s="15">
        <v>100444.71999999997</v>
      </c>
      <c r="P156" s="15">
        <v>70179.730000000054</v>
      </c>
      <c r="Q156" s="16">
        <f t="shared" ref="Q156:Q163" si="179">SUM(N156:P156)</f>
        <v>271744.94000000012</v>
      </c>
      <c r="R156" s="16">
        <f t="shared" si="177"/>
        <v>1213261.1400000004</v>
      </c>
      <c r="S156" s="31"/>
    </row>
    <row r="157" spans="1:21" x14ac:dyDescent="0.2">
      <c r="A157" s="1">
        <v>2009</v>
      </c>
      <c r="B157" s="15">
        <v>50776.079999999871</v>
      </c>
      <c r="C157" s="15">
        <v>186777</v>
      </c>
      <c r="D157" s="15">
        <v>163737.51999999999</v>
      </c>
      <c r="E157" s="16">
        <f t="shared" ref="E157:E163" si="180">SUM(B157:D157)</f>
        <v>401290.59999999986</v>
      </c>
      <c r="F157" s="15">
        <v>58446.93</v>
      </c>
      <c r="G157" s="15">
        <v>70730.759999999995</v>
      </c>
      <c r="H157" s="15">
        <v>17400.940000000148</v>
      </c>
      <c r="I157" s="16">
        <f>SUM(F157:H157)</f>
        <v>146578.63000000015</v>
      </c>
      <c r="J157" s="15">
        <v>-3755.5199999999895</v>
      </c>
      <c r="K157" s="15">
        <v>-2277.1099999999278</v>
      </c>
      <c r="L157" s="15">
        <v>-3053.5599999999104</v>
      </c>
      <c r="M157" s="16">
        <f t="shared" si="178"/>
        <v>-9086.1899999998277</v>
      </c>
      <c r="N157" s="15">
        <v>56499.06</v>
      </c>
      <c r="O157" s="15">
        <v>59494</v>
      </c>
      <c r="P157" s="15">
        <v>74154</v>
      </c>
      <c r="Q157" s="16">
        <f t="shared" si="179"/>
        <v>190147.06</v>
      </c>
      <c r="R157" s="16">
        <f t="shared" si="177"/>
        <v>728930.10000000009</v>
      </c>
      <c r="S157" s="31"/>
    </row>
    <row r="158" spans="1:21" x14ac:dyDescent="0.2">
      <c r="A158" s="1">
        <v>2010</v>
      </c>
      <c r="B158" s="15">
        <v>55379</v>
      </c>
      <c r="C158" s="15">
        <v>192924</v>
      </c>
      <c r="D158" s="15">
        <v>186325</v>
      </c>
      <c r="E158" s="16">
        <f t="shared" si="180"/>
        <v>434628</v>
      </c>
      <c r="F158" s="15">
        <v>64224</v>
      </c>
      <c r="G158" s="15">
        <v>45745</v>
      </c>
      <c r="H158" s="15">
        <v>9279</v>
      </c>
      <c r="I158" s="16">
        <f>SUM(F158:H158)</f>
        <v>119248</v>
      </c>
      <c r="J158" s="15">
        <v>32487</v>
      </c>
      <c r="K158" s="15">
        <v>16697</v>
      </c>
      <c r="L158" s="15">
        <v>39827</v>
      </c>
      <c r="M158" s="16">
        <f t="shared" si="178"/>
        <v>89011</v>
      </c>
      <c r="N158" s="15">
        <v>66035</v>
      </c>
      <c r="O158" s="15">
        <v>73811</v>
      </c>
      <c r="P158" s="15">
        <v>76470</v>
      </c>
      <c r="Q158" s="16">
        <f t="shared" si="179"/>
        <v>216316</v>
      </c>
      <c r="R158" s="16">
        <f t="shared" si="177"/>
        <v>859203</v>
      </c>
      <c r="S158" s="31"/>
      <c r="T158" s="18"/>
    </row>
    <row r="159" spans="1:21" x14ac:dyDescent="0.2">
      <c r="A159" s="1">
        <v>2011</v>
      </c>
      <c r="B159" s="15">
        <f>104780+6516</f>
        <v>111296</v>
      </c>
      <c r="C159" s="15">
        <f>178704+18821</f>
        <v>197525</v>
      </c>
      <c r="D159" s="15">
        <v>198390</v>
      </c>
      <c r="E159" s="16">
        <f t="shared" si="180"/>
        <v>507211</v>
      </c>
      <c r="F159" s="15">
        <v>101978</v>
      </c>
      <c r="G159" s="15">
        <v>69673</v>
      </c>
      <c r="H159" s="15">
        <v>42321</v>
      </c>
      <c r="I159" s="16">
        <f>SUM(F159:H159)</f>
        <v>213972</v>
      </c>
      <c r="J159" s="15">
        <v>63758</v>
      </c>
      <c r="K159" s="15">
        <v>33068</v>
      </c>
      <c r="L159" s="15">
        <v>58555</v>
      </c>
      <c r="M159" s="16">
        <f t="shared" si="178"/>
        <v>155381</v>
      </c>
      <c r="N159" s="15">
        <v>63984</v>
      </c>
      <c r="O159" s="15">
        <v>102758</v>
      </c>
      <c r="P159" s="15">
        <v>78888</v>
      </c>
      <c r="Q159" s="16">
        <f t="shared" si="179"/>
        <v>245630</v>
      </c>
      <c r="R159" s="16">
        <f>SUM(E159+I159+M159+Q159)</f>
        <v>1122194</v>
      </c>
      <c r="S159" s="31"/>
      <c r="T159" s="18"/>
    </row>
    <row r="160" spans="1:21" x14ac:dyDescent="0.2">
      <c r="A160" s="1">
        <v>2012</v>
      </c>
      <c r="B160" s="15">
        <v>111365</v>
      </c>
      <c r="C160" s="15">
        <v>223927</v>
      </c>
      <c r="D160" s="15">
        <v>222767</v>
      </c>
      <c r="E160" s="16">
        <f t="shared" si="180"/>
        <v>558059</v>
      </c>
      <c r="F160" s="15">
        <v>113922</v>
      </c>
      <c r="G160" s="15">
        <v>60568</v>
      </c>
      <c r="H160" s="15">
        <v>25652</v>
      </c>
      <c r="I160" s="16">
        <f>SUM(F160:H160)</f>
        <v>200142</v>
      </c>
      <c r="J160" s="15">
        <v>47991</v>
      </c>
      <c r="K160" s="15">
        <v>57167</v>
      </c>
      <c r="L160" s="15">
        <v>29326</v>
      </c>
      <c r="M160" s="16">
        <f t="shared" si="178"/>
        <v>134484</v>
      </c>
      <c r="N160" s="15">
        <v>66920</v>
      </c>
      <c r="O160" s="15">
        <v>97921</v>
      </c>
      <c r="P160" s="15">
        <v>94719</v>
      </c>
      <c r="Q160" s="16">
        <f t="shared" si="179"/>
        <v>259560</v>
      </c>
      <c r="R160" s="16">
        <f>SUM(E160+I160+M160+Q160)</f>
        <v>1152245</v>
      </c>
      <c r="S160" s="31"/>
      <c r="T160" s="18"/>
    </row>
    <row r="161" spans="1:20" x14ac:dyDescent="0.2">
      <c r="A161" s="1">
        <v>2013</v>
      </c>
      <c r="B161" s="15">
        <v>134862</v>
      </c>
      <c r="C161" s="15">
        <v>230972</v>
      </c>
      <c r="D161" s="15">
        <v>173700</v>
      </c>
      <c r="E161" s="16">
        <f t="shared" si="180"/>
        <v>539534</v>
      </c>
      <c r="F161" s="15">
        <f>-11634+127161</f>
        <v>115527</v>
      </c>
      <c r="G161" s="15">
        <v>77861</v>
      </c>
      <c r="H161" s="15">
        <v>40385</v>
      </c>
      <c r="I161" s="16">
        <f t="shared" ref="I161:I163" si="181">SUM(F161:H161)</f>
        <v>233773</v>
      </c>
      <c r="J161" s="15">
        <v>57299</v>
      </c>
      <c r="K161" s="15">
        <v>74671</v>
      </c>
      <c r="L161" s="15">
        <v>17703</v>
      </c>
      <c r="M161" s="16">
        <f t="shared" si="178"/>
        <v>149673</v>
      </c>
      <c r="N161" s="15">
        <v>57200</v>
      </c>
      <c r="O161" s="15">
        <v>103124</v>
      </c>
      <c r="P161" s="15">
        <v>83958</v>
      </c>
      <c r="Q161" s="16">
        <f t="shared" si="179"/>
        <v>244282</v>
      </c>
      <c r="R161" s="16">
        <f t="shared" ref="R161:R163" si="182">SUM(E161+I161+M161+Q161)</f>
        <v>1167262</v>
      </c>
      <c r="S161" s="31"/>
      <c r="T161" s="18"/>
    </row>
    <row r="162" spans="1:20" x14ac:dyDescent="0.2">
      <c r="A162" s="1">
        <v>2014</v>
      </c>
      <c r="B162" s="15">
        <v>136985</v>
      </c>
      <c r="C162" s="15">
        <v>206700</v>
      </c>
      <c r="D162" s="15">
        <v>157017</v>
      </c>
      <c r="E162" s="16">
        <f t="shared" si="180"/>
        <v>500702</v>
      </c>
      <c r="F162" s="15">
        <f>37390+65247</f>
        <v>102637</v>
      </c>
      <c r="G162" s="15">
        <v>69297</v>
      </c>
      <c r="H162" s="15">
        <v>27603</v>
      </c>
      <c r="I162" s="16">
        <f t="shared" si="181"/>
        <v>199537</v>
      </c>
      <c r="J162" s="15">
        <v>67062</v>
      </c>
      <c r="K162" s="15">
        <v>34637</v>
      </c>
      <c r="L162" s="15">
        <v>14247</v>
      </c>
      <c r="M162" s="16">
        <f t="shared" si="178"/>
        <v>115946</v>
      </c>
      <c r="N162" s="15">
        <v>83046</v>
      </c>
      <c r="O162" s="15">
        <v>75381</v>
      </c>
      <c r="P162" s="15">
        <v>50870</v>
      </c>
      <c r="Q162" s="16">
        <f t="shared" si="179"/>
        <v>209297</v>
      </c>
      <c r="R162" s="16">
        <f t="shared" si="182"/>
        <v>1025482</v>
      </c>
      <c r="S162" s="31"/>
      <c r="T162" s="18"/>
    </row>
    <row r="163" spans="1:20" x14ac:dyDescent="0.2">
      <c r="A163" s="1">
        <v>2015</v>
      </c>
      <c r="B163" s="15">
        <v>88579</v>
      </c>
      <c r="C163" s="15">
        <v>205564</v>
      </c>
      <c r="D163" s="15">
        <v>154333</v>
      </c>
      <c r="E163" s="16">
        <f t="shared" si="180"/>
        <v>448476</v>
      </c>
      <c r="F163" s="15">
        <v>54405</v>
      </c>
      <c r="G163" s="15">
        <v>54671</v>
      </c>
      <c r="H163" s="15">
        <v>26599</v>
      </c>
      <c r="I163" s="16">
        <f t="shared" si="181"/>
        <v>135675</v>
      </c>
      <c r="J163" s="15">
        <v>30154</v>
      </c>
      <c r="K163" s="15">
        <v>17411</v>
      </c>
      <c r="L163" s="15">
        <v>2879</v>
      </c>
      <c r="M163" s="16">
        <f t="shared" si="178"/>
        <v>50444</v>
      </c>
      <c r="N163" s="15">
        <v>-6811</v>
      </c>
      <c r="O163" s="15">
        <v>26578</v>
      </c>
      <c r="P163" s="15">
        <v>10744</v>
      </c>
      <c r="Q163" s="16">
        <f t="shared" si="179"/>
        <v>30511</v>
      </c>
      <c r="R163" s="16">
        <f t="shared" si="182"/>
        <v>665106</v>
      </c>
      <c r="S163" s="31"/>
      <c r="T163" s="18"/>
    </row>
    <row r="164" spans="1:20" x14ac:dyDescent="0.2">
      <c r="A164" s="1">
        <v>2016</v>
      </c>
      <c r="B164" s="15">
        <v>55706</v>
      </c>
      <c r="C164" s="15">
        <v>178533</v>
      </c>
      <c r="D164" s="15">
        <v>110668</v>
      </c>
      <c r="E164" s="16">
        <f t="shared" ref="E164:E168" si="183">SUM(B164:D164)</f>
        <v>344907</v>
      </c>
      <c r="F164" s="15">
        <v>7884</v>
      </c>
      <c r="G164" s="15">
        <v>-12792</v>
      </c>
      <c r="H164" s="15">
        <v>-12933</v>
      </c>
      <c r="I164" s="16">
        <f t="shared" ref="I164:I168" si="184">SUM(F164:H164)</f>
        <v>-17841</v>
      </c>
      <c r="J164" s="15">
        <v>29341</v>
      </c>
      <c r="K164" s="15">
        <v>-38796</v>
      </c>
      <c r="L164" s="15">
        <v>-21913</v>
      </c>
      <c r="M164" s="16">
        <f t="shared" ref="M164:M168" si="185">SUM(J164:L164)</f>
        <v>-31368</v>
      </c>
      <c r="N164" s="15">
        <v>5881</v>
      </c>
      <c r="O164" s="15">
        <v>-12777</v>
      </c>
      <c r="P164" s="15">
        <v>20273</v>
      </c>
      <c r="Q164" s="16">
        <f t="shared" ref="Q164:Q167" si="186">SUM(N164:P164)</f>
        <v>13377</v>
      </c>
      <c r="R164" s="16">
        <f t="shared" ref="R164" si="187">SUM(E164+I164+M164+Q164)</f>
        <v>309075</v>
      </c>
      <c r="S164" s="31"/>
      <c r="T164" s="18"/>
    </row>
    <row r="165" spans="1:20" x14ac:dyDescent="0.2">
      <c r="A165" s="1">
        <v>2017</v>
      </c>
      <c r="B165" s="15">
        <v>59739</v>
      </c>
      <c r="C165" s="15">
        <v>202544</v>
      </c>
      <c r="D165" s="15">
        <v>146338</v>
      </c>
      <c r="E165" s="16">
        <f t="shared" si="183"/>
        <v>408621</v>
      </c>
      <c r="F165" s="15">
        <v>40114</v>
      </c>
      <c r="G165" s="15">
        <v>-2505</v>
      </c>
      <c r="H165" s="15">
        <v>-29396</v>
      </c>
      <c r="I165" s="16">
        <f t="shared" si="184"/>
        <v>8213</v>
      </c>
      <c r="J165" s="15">
        <v>10103</v>
      </c>
      <c r="K165" s="15">
        <v>-10603</v>
      </c>
      <c r="L165" s="15">
        <v>-9230</v>
      </c>
      <c r="M165" s="16">
        <f t="shared" si="185"/>
        <v>-9730</v>
      </c>
      <c r="N165" s="15">
        <v>37948</v>
      </c>
      <c r="O165" s="15">
        <v>21471</v>
      </c>
      <c r="P165" s="15">
        <v>-2142</v>
      </c>
      <c r="Q165" s="16">
        <f t="shared" si="186"/>
        <v>57277</v>
      </c>
      <c r="R165" s="16">
        <f t="shared" ref="R165:R170" si="188">SUM(E165+I165+M165+Q165)</f>
        <v>464381</v>
      </c>
      <c r="S165" s="31"/>
      <c r="T165" s="18"/>
    </row>
    <row r="166" spans="1:20" x14ac:dyDescent="0.2">
      <c r="A166" s="1">
        <v>2018</v>
      </c>
      <c r="B166" s="15">
        <v>83185</v>
      </c>
      <c r="C166" s="15">
        <v>206461.86</v>
      </c>
      <c r="D166" s="15">
        <v>168198.47</v>
      </c>
      <c r="E166" s="16">
        <f t="shared" si="183"/>
        <v>457845.32999999996</v>
      </c>
      <c r="F166" s="15">
        <v>36582.21</v>
      </c>
      <c r="G166" s="15">
        <v>11827</v>
      </c>
      <c r="H166" s="15">
        <v>16571.169999999998</v>
      </c>
      <c r="I166" s="16">
        <f t="shared" si="184"/>
        <v>64980.38</v>
      </c>
      <c r="J166" s="15">
        <v>-26810</v>
      </c>
      <c r="K166" s="15">
        <v>35076.06</v>
      </c>
      <c r="L166" s="15">
        <v>-28871.18</v>
      </c>
      <c r="M166" s="16">
        <f t="shared" si="185"/>
        <v>-20605.120000000003</v>
      </c>
      <c r="N166" s="15">
        <v>79962.63</v>
      </c>
      <c r="O166" s="15">
        <v>65159.519999999997</v>
      </c>
      <c r="P166" s="15">
        <v>-21096</v>
      </c>
      <c r="Q166" s="16">
        <f t="shared" si="186"/>
        <v>124026.15</v>
      </c>
      <c r="R166" s="16">
        <f t="shared" si="188"/>
        <v>626246.74</v>
      </c>
      <c r="S166" s="31"/>
      <c r="T166" s="18"/>
    </row>
    <row r="167" spans="1:20" x14ac:dyDescent="0.2">
      <c r="A167" s="46">
        <v>2019</v>
      </c>
      <c r="B167" s="47">
        <v>63913.36</v>
      </c>
      <c r="C167" s="47">
        <v>287013</v>
      </c>
      <c r="D167" s="47">
        <v>221235.36</v>
      </c>
      <c r="E167" s="16">
        <f t="shared" si="183"/>
        <v>572161.72</v>
      </c>
      <c r="F167" s="47">
        <v>40235</v>
      </c>
      <c r="G167" s="47">
        <v>17608</v>
      </c>
      <c r="H167" s="47">
        <v>3767.61</v>
      </c>
      <c r="I167" s="16">
        <f t="shared" si="184"/>
        <v>61610.61</v>
      </c>
      <c r="J167" s="47">
        <v>-10300.84</v>
      </c>
      <c r="K167" s="47">
        <v>-10852</v>
      </c>
      <c r="L167" s="73">
        <v>-36225</v>
      </c>
      <c r="M167" s="16">
        <f t="shared" si="185"/>
        <v>-57377.84</v>
      </c>
      <c r="N167" s="15">
        <v>42478</v>
      </c>
      <c r="O167" s="15">
        <v>65673</v>
      </c>
      <c r="P167" s="15">
        <v>2935</v>
      </c>
      <c r="Q167" s="16">
        <f t="shared" si="186"/>
        <v>111086</v>
      </c>
      <c r="R167" s="48">
        <f t="shared" si="188"/>
        <v>687480.49</v>
      </c>
      <c r="S167" s="31"/>
      <c r="T167" s="18"/>
    </row>
    <row r="168" spans="1:20" x14ac:dyDescent="0.2">
      <c r="A168" s="1">
        <v>2020</v>
      </c>
      <c r="B168" s="68">
        <v>10839</v>
      </c>
      <c r="C168" s="68">
        <v>311197</v>
      </c>
      <c r="D168" s="68">
        <v>28997</v>
      </c>
      <c r="E168" s="69">
        <f t="shared" si="183"/>
        <v>351033</v>
      </c>
      <c r="F168" s="47">
        <v>-46107</v>
      </c>
      <c r="G168" s="47">
        <v>-32706</v>
      </c>
      <c r="H168" s="47">
        <v>28317</v>
      </c>
      <c r="I168" s="48">
        <f t="shared" si="184"/>
        <v>-50496</v>
      </c>
      <c r="J168" s="47">
        <v>-5659</v>
      </c>
      <c r="K168" s="47">
        <v>2340</v>
      </c>
      <c r="L168" s="47">
        <v>-13187</v>
      </c>
      <c r="M168" s="48">
        <f t="shared" si="185"/>
        <v>-16506</v>
      </c>
      <c r="N168" s="47">
        <v>28035</v>
      </c>
      <c r="O168" s="47">
        <v>43030</v>
      </c>
      <c r="P168" s="47">
        <v>38292</v>
      </c>
      <c r="Q168" s="48">
        <f t="shared" ref="Q168" si="189">SUM(N168:P168)</f>
        <v>109357</v>
      </c>
      <c r="R168" s="48">
        <f t="shared" si="188"/>
        <v>393388</v>
      </c>
      <c r="S168" s="31"/>
      <c r="T168" s="18"/>
    </row>
    <row r="169" spans="1:20" x14ac:dyDescent="0.2">
      <c r="A169" s="1">
        <v>2021</v>
      </c>
      <c r="B169" s="68">
        <v>24823</v>
      </c>
      <c r="C169" s="68">
        <v>59501</v>
      </c>
      <c r="D169" s="68">
        <v>347022</v>
      </c>
      <c r="E169" s="69">
        <f t="shared" ref="E169:E170" si="190">SUM(B169:D169)</f>
        <v>431346</v>
      </c>
      <c r="F169" s="47">
        <v>95432</v>
      </c>
      <c r="G169" s="47">
        <v>-142622</v>
      </c>
      <c r="H169" s="47">
        <v>44240</v>
      </c>
      <c r="I169" s="48">
        <f t="shared" ref="I169:I170" si="191">SUM(F169:H169)</f>
        <v>-2950</v>
      </c>
      <c r="J169" s="47">
        <v>12441</v>
      </c>
      <c r="K169" s="47">
        <v>57084</v>
      </c>
      <c r="L169" s="47">
        <v>37525</v>
      </c>
      <c r="M169" s="48">
        <f t="shared" ref="M169:M170" si="192">SUM(J169:L169)</f>
        <v>107050</v>
      </c>
      <c r="N169" s="47">
        <v>19809</v>
      </c>
      <c r="O169" s="47">
        <v>148898</v>
      </c>
      <c r="P169" s="47">
        <v>95186</v>
      </c>
      <c r="Q169" s="48">
        <f t="shared" ref="Q169:Q170" si="193">SUM(N169:P169)</f>
        <v>263893</v>
      </c>
      <c r="R169" s="48">
        <f t="shared" si="188"/>
        <v>799339</v>
      </c>
      <c r="S169" s="31"/>
      <c r="T169" s="18"/>
    </row>
    <row r="170" spans="1:20" x14ac:dyDescent="0.2">
      <c r="A170" s="46">
        <v>2022</v>
      </c>
      <c r="B170" s="47">
        <v>75251</v>
      </c>
      <c r="C170" s="47">
        <v>251257</v>
      </c>
      <c r="D170" s="47">
        <v>208281</v>
      </c>
      <c r="E170" s="48">
        <f t="shared" si="190"/>
        <v>534789</v>
      </c>
      <c r="F170" s="47">
        <v>47530</v>
      </c>
      <c r="G170" s="47">
        <v>67794</v>
      </c>
      <c r="H170" s="47">
        <v>14896</v>
      </c>
      <c r="I170" s="48">
        <f t="shared" si="191"/>
        <v>130220</v>
      </c>
      <c r="J170" s="47">
        <v>13656</v>
      </c>
      <c r="K170" s="47">
        <v>47342</v>
      </c>
      <c r="L170" s="47">
        <v>15529</v>
      </c>
      <c r="M170" s="48">
        <f t="shared" si="192"/>
        <v>76527</v>
      </c>
      <c r="N170" s="47">
        <v>65410</v>
      </c>
      <c r="O170" s="132">
        <v>67306</v>
      </c>
      <c r="P170" s="132">
        <v>17686</v>
      </c>
      <c r="Q170" s="133">
        <f t="shared" si="193"/>
        <v>150402</v>
      </c>
      <c r="R170" s="133">
        <f t="shared" si="188"/>
        <v>891938</v>
      </c>
      <c r="S170" s="31"/>
      <c r="T170" s="18"/>
    </row>
    <row r="171" spans="1:20" x14ac:dyDescent="0.2">
      <c r="A171" s="40">
        <v>2023</v>
      </c>
      <c r="B171" s="139">
        <v>183747</v>
      </c>
      <c r="C171" s="109">
        <v>285190</v>
      </c>
      <c r="D171" s="109">
        <v>237040</v>
      </c>
      <c r="E171" s="110">
        <f t="shared" ref="E171" si="194">SUM(B171:D171)</f>
        <v>705977</v>
      </c>
      <c r="F171" s="109">
        <v>105752</v>
      </c>
      <c r="G171" s="109">
        <v>56060</v>
      </c>
      <c r="H171" s="109">
        <v>35748</v>
      </c>
      <c r="I171" s="110">
        <f t="shared" ref="I171" si="195">SUM(F171:H171)</f>
        <v>197560</v>
      </c>
      <c r="J171" s="109">
        <v>34841</v>
      </c>
      <c r="K171" s="109">
        <v>32855</v>
      </c>
      <c r="L171" s="109">
        <v>21190</v>
      </c>
      <c r="M171" s="110">
        <f t="shared" ref="M171" si="196">SUM(J171:L171)</f>
        <v>88886</v>
      </c>
      <c r="N171" s="109">
        <v>43151</v>
      </c>
      <c r="O171" s="109">
        <v>87004</v>
      </c>
      <c r="P171" s="109">
        <v>104836</v>
      </c>
      <c r="Q171" s="110">
        <f t="shared" ref="Q171" si="197">SUM(N171:P171)</f>
        <v>234991</v>
      </c>
      <c r="R171" s="110">
        <f t="shared" ref="R171" si="198">SUM(E171+I171+M171+Q171)</f>
        <v>1227414</v>
      </c>
      <c r="S171" s="31"/>
      <c r="T171" s="18"/>
    </row>
    <row r="172" spans="1:20" x14ac:dyDescent="0.2">
      <c r="B172" s="68"/>
      <c r="C172" s="68"/>
      <c r="D172" s="68"/>
      <c r="E172" s="69"/>
      <c r="F172" s="68"/>
      <c r="G172" s="68"/>
      <c r="H172" s="68"/>
      <c r="I172" s="69"/>
      <c r="J172" s="68"/>
      <c r="K172" s="68"/>
      <c r="L172" s="68"/>
      <c r="M172" s="69"/>
      <c r="N172" s="68"/>
      <c r="O172" s="68"/>
      <c r="P172" s="68"/>
      <c r="Q172" s="69"/>
      <c r="R172" s="69"/>
      <c r="S172" s="31"/>
      <c r="T172" s="18"/>
    </row>
    <row r="173" spans="1:20" x14ac:dyDescent="0.2">
      <c r="A173" s="59" t="s">
        <v>27</v>
      </c>
      <c r="B173" s="15"/>
      <c r="C173" s="15"/>
      <c r="D173" s="15"/>
      <c r="E173" s="16"/>
      <c r="F173" s="15"/>
      <c r="G173" s="15"/>
      <c r="I173" s="16"/>
      <c r="J173" s="15"/>
      <c r="K173" s="15"/>
      <c r="L173" s="15"/>
      <c r="M173" s="16"/>
      <c r="N173" s="15"/>
      <c r="O173" s="15"/>
      <c r="P173" s="15"/>
      <c r="Q173" s="16"/>
      <c r="R173" s="16"/>
      <c r="S173" s="39"/>
    </row>
    <row r="174" spans="1:20" x14ac:dyDescent="0.2">
      <c r="A174" s="1">
        <v>2002</v>
      </c>
      <c r="B174" s="10">
        <f t="shared" ref="B174:R174" si="199">B150/B126</f>
        <v>0.54753152166399655</v>
      </c>
      <c r="C174" s="10">
        <f t="shared" si="199"/>
        <v>0.67011252286795475</v>
      </c>
      <c r="D174" s="10">
        <f t="shared" si="199"/>
        <v>0.6218293360760907</v>
      </c>
      <c r="E174" s="21">
        <f t="shared" si="199"/>
        <v>0.61856392720766917</v>
      </c>
      <c r="F174" s="10">
        <f t="shared" si="199"/>
        <v>0.53621377712545937</v>
      </c>
      <c r="G174" s="10">
        <f t="shared" si="199"/>
        <v>0.35127918910409739</v>
      </c>
      <c r="H174" s="10">
        <f t="shared" si="199"/>
        <v>0.47471282411169385</v>
      </c>
      <c r="I174" s="21">
        <f t="shared" si="199"/>
        <v>0.45357269888945972</v>
      </c>
      <c r="J174" s="10">
        <f t="shared" si="199"/>
        <v>2.2253409676239389E-2</v>
      </c>
      <c r="K174" s="10">
        <f t="shared" si="199"/>
        <v>0.20871978513876455</v>
      </c>
      <c r="L174" s="10">
        <f t="shared" si="199"/>
        <v>9.1219924018573234E-2</v>
      </c>
      <c r="M174" s="21">
        <f t="shared" si="199"/>
        <v>0.11477142863582984</v>
      </c>
      <c r="N174" s="10">
        <f t="shared" si="199"/>
        <v>0.26550894190049662</v>
      </c>
      <c r="O174" s="10">
        <f t="shared" si="199"/>
        <v>0.43824910312281801</v>
      </c>
      <c r="P174" s="10">
        <f t="shared" si="199"/>
        <v>0.47628156445794567</v>
      </c>
      <c r="Q174" s="21">
        <f t="shared" si="199"/>
        <v>0.40333413453284345</v>
      </c>
      <c r="R174" s="21">
        <f t="shared" si="199"/>
        <v>0.4537455150416968</v>
      </c>
      <c r="S174" s="26"/>
    </row>
    <row r="175" spans="1:20" x14ac:dyDescent="0.2">
      <c r="A175" s="1">
        <v>2003</v>
      </c>
      <c r="B175" s="10">
        <f t="shared" ref="B175:R175" si="200">B151/B127</f>
        <v>0.45967871773313534</v>
      </c>
      <c r="C175" s="10">
        <f t="shared" si="200"/>
        <v>0.61334212253768972</v>
      </c>
      <c r="D175" s="10">
        <f t="shared" si="200"/>
        <v>0.53950876650042257</v>
      </c>
      <c r="E175" s="21">
        <f t="shared" si="200"/>
        <v>0.54918013233256202</v>
      </c>
      <c r="F175" s="10">
        <f t="shared" si="200"/>
        <v>0.43992629189050908</v>
      </c>
      <c r="G175" s="10">
        <f t="shared" si="200"/>
        <v>0.42018925917858613</v>
      </c>
      <c r="H175" s="10">
        <f t="shared" si="200"/>
        <v>0.21511380557328227</v>
      </c>
      <c r="I175" s="21">
        <f t="shared" si="200"/>
        <v>0.3775146038474777</v>
      </c>
      <c r="J175" s="10">
        <f t="shared" si="200"/>
        <v>5.3682490092279211E-2</v>
      </c>
      <c r="K175" s="10">
        <f t="shared" si="200"/>
        <v>0.14746864180714003</v>
      </c>
      <c r="L175" s="10">
        <f t="shared" si="200"/>
        <v>0.22600425241096514</v>
      </c>
      <c r="M175" s="21">
        <f t="shared" si="200"/>
        <v>0.14619353422251496</v>
      </c>
      <c r="N175" s="10">
        <f t="shared" si="200"/>
        <v>0.37888995102591866</v>
      </c>
      <c r="O175" s="10">
        <f t="shared" si="200"/>
        <v>0.41399857436155729</v>
      </c>
      <c r="P175" s="10">
        <f t="shared" si="200"/>
        <v>0.41338485004410469</v>
      </c>
      <c r="Q175" s="21">
        <f t="shared" si="200"/>
        <v>0.40227955889479899</v>
      </c>
      <c r="R175" s="21">
        <f t="shared" si="200"/>
        <v>0.40548580998008982</v>
      </c>
      <c r="S175" s="26"/>
    </row>
    <row r="176" spans="1:20" x14ac:dyDescent="0.2">
      <c r="A176" s="1">
        <v>2004</v>
      </c>
      <c r="B176" s="10">
        <f t="shared" ref="B176:R176" si="201">B152/B128</f>
        <v>0.35876102024873835</v>
      </c>
      <c r="C176" s="10">
        <f t="shared" si="201"/>
        <v>0.65844165166738011</v>
      </c>
      <c r="D176" s="10">
        <f t="shared" si="201"/>
        <v>0.55294669074566782</v>
      </c>
      <c r="E176" s="21">
        <f t="shared" si="201"/>
        <v>0.54550172569371869</v>
      </c>
      <c r="F176" s="10">
        <f t="shared" si="201"/>
        <v>0.39098738715107001</v>
      </c>
      <c r="G176" s="10">
        <f t="shared" si="201"/>
        <v>0.40679200675954097</v>
      </c>
      <c r="H176" s="10">
        <f t="shared" si="201"/>
        <v>0.21795520766457602</v>
      </c>
      <c r="I176" s="21">
        <f t="shared" si="201"/>
        <v>0.35517867618700005</v>
      </c>
      <c r="J176" s="10">
        <f t="shared" si="201"/>
        <v>5.8207666450797177E-3</v>
      </c>
      <c r="K176" s="10">
        <f t="shared" si="201"/>
        <v>1.3108624905247439E-2</v>
      </c>
      <c r="L176" s="10">
        <f t="shared" si="201"/>
        <v>-1.5369770151581653E-2</v>
      </c>
      <c r="M176" s="21">
        <f t="shared" si="201"/>
        <v>9.3128941439101008E-4</v>
      </c>
      <c r="N176" s="10">
        <f t="shared" si="201"/>
        <v>0.17380708738621056</v>
      </c>
      <c r="O176" s="10">
        <f t="shared" si="201"/>
        <v>0.49559109909440269</v>
      </c>
      <c r="P176" s="10">
        <f t="shared" si="201"/>
        <v>0.46659683364431404</v>
      </c>
      <c r="Q176" s="21">
        <f t="shared" si="201"/>
        <v>0.3933933250193371</v>
      </c>
      <c r="R176" s="21">
        <f t="shared" si="201"/>
        <v>0.38393369237894925</v>
      </c>
      <c r="S176" s="26"/>
    </row>
    <row r="177" spans="1:19" x14ac:dyDescent="0.2">
      <c r="A177" s="1">
        <v>2005</v>
      </c>
      <c r="B177" s="10">
        <f t="shared" ref="B177:R177" si="202">B153/B129</f>
        <v>0.40584592537318892</v>
      </c>
      <c r="C177" s="10">
        <f t="shared" si="202"/>
        <v>0.53938446828526043</v>
      </c>
      <c r="D177" s="10">
        <f t="shared" si="202"/>
        <v>0.49182887575349682</v>
      </c>
      <c r="E177" s="21">
        <f t="shared" si="202"/>
        <v>0.48723596396555141</v>
      </c>
      <c r="F177" s="10">
        <f t="shared" si="202"/>
        <v>0.3324718613554935</v>
      </c>
      <c r="G177" s="10">
        <f t="shared" si="202"/>
        <v>0.30031803352688924</v>
      </c>
      <c r="H177" s="10">
        <f t="shared" si="202"/>
        <v>0.22843437792849314</v>
      </c>
      <c r="I177" s="21">
        <f t="shared" si="202"/>
        <v>0.29280819199704461</v>
      </c>
      <c r="J177" s="10">
        <f t="shared" si="202"/>
        <v>0.13601768805784473</v>
      </c>
      <c r="K177" s="10">
        <f t="shared" si="202"/>
        <v>3.3472038044720841E-2</v>
      </c>
      <c r="L177" s="10">
        <f t="shared" si="202"/>
        <v>9.1377691594921484E-2</v>
      </c>
      <c r="M177" s="21">
        <f t="shared" si="202"/>
        <v>9.0083839375513619E-2</v>
      </c>
      <c r="N177" s="10">
        <f t="shared" si="202"/>
        <v>0.33323895699929801</v>
      </c>
      <c r="O177" s="10">
        <f t="shared" si="202"/>
        <v>0.32692294025257801</v>
      </c>
      <c r="P177" s="10">
        <f t="shared" si="202"/>
        <v>0.33415871710181178</v>
      </c>
      <c r="Q177" s="21">
        <f t="shared" si="202"/>
        <v>0.33123479146624413</v>
      </c>
      <c r="R177" s="21">
        <f t="shared" si="202"/>
        <v>0.33866853580111361</v>
      </c>
      <c r="S177" s="26"/>
    </row>
    <row r="178" spans="1:19" x14ac:dyDescent="0.2">
      <c r="A178" s="1">
        <v>2006</v>
      </c>
      <c r="B178" s="10">
        <f t="shared" ref="B178:R178" si="203">B154/B130</f>
        <v>0.31403553161301478</v>
      </c>
      <c r="C178" s="10">
        <f t="shared" si="203"/>
        <v>0.49091328198375156</v>
      </c>
      <c r="D178" s="10">
        <f t="shared" si="203"/>
        <v>0.462744413078165</v>
      </c>
      <c r="E178" s="21">
        <f t="shared" si="203"/>
        <v>0.43219054114314193</v>
      </c>
      <c r="F178" s="10">
        <f t="shared" si="203"/>
        <v>0.40089720889200331</v>
      </c>
      <c r="G178" s="10">
        <f t="shared" si="203"/>
        <v>0.38360272988505745</v>
      </c>
      <c r="H178" s="10">
        <f t="shared" si="203"/>
        <v>0.17475319176513793</v>
      </c>
      <c r="I178" s="21">
        <f t="shared" si="203"/>
        <v>0.34128637857465699</v>
      </c>
      <c r="J178" s="10">
        <f t="shared" si="203"/>
        <v>0.14652920386125198</v>
      </c>
      <c r="K178" s="10">
        <f t="shared" si="203"/>
        <v>0.19747602371761711</v>
      </c>
      <c r="L178" s="10">
        <f t="shared" si="203"/>
        <v>0.27971214835737918</v>
      </c>
      <c r="M178" s="21">
        <f t="shared" si="203"/>
        <v>0.20646355990794629</v>
      </c>
      <c r="N178" s="10">
        <f t="shared" si="203"/>
        <v>0.19754550493897841</v>
      </c>
      <c r="O178" s="10">
        <f t="shared" si="203"/>
        <v>0.47242000808656737</v>
      </c>
      <c r="P178" s="10">
        <f t="shared" si="203"/>
        <v>0.38798687098037871</v>
      </c>
      <c r="Q178" s="21">
        <f t="shared" si="203"/>
        <v>0.36569586388198083</v>
      </c>
      <c r="R178" s="21">
        <f t="shared" si="203"/>
        <v>0.35328401946875931</v>
      </c>
      <c r="S178" s="26"/>
    </row>
    <row r="179" spans="1:19" x14ac:dyDescent="0.2">
      <c r="A179" s="1">
        <v>2007</v>
      </c>
      <c r="B179" s="10">
        <f t="shared" ref="B179:R179" si="204">B155/B131</f>
        <v>0.37379904681073317</v>
      </c>
      <c r="C179" s="10">
        <f t="shared" si="204"/>
        <v>0.60082943376673847</v>
      </c>
      <c r="D179" s="10">
        <f t="shared" si="204"/>
        <v>0.54192693711398088</v>
      </c>
      <c r="E179" s="21">
        <f t="shared" si="204"/>
        <v>0.51546026694515024</v>
      </c>
      <c r="F179" s="10">
        <f t="shared" si="204"/>
        <v>0.43949511349206849</v>
      </c>
      <c r="G179" s="10">
        <f t="shared" si="204"/>
        <v>0.34601027354113195</v>
      </c>
      <c r="H179" s="10">
        <f t="shared" si="204"/>
        <v>0.19540432386177736</v>
      </c>
      <c r="I179" s="21">
        <f t="shared" si="204"/>
        <v>0.34560154945703436</v>
      </c>
      <c r="J179" s="10">
        <f t="shared" si="204"/>
        <v>0.19448595789528245</v>
      </c>
      <c r="K179" s="10">
        <f t="shared" si="204"/>
        <v>5.8550801430653068E-2</v>
      </c>
      <c r="L179" s="10">
        <f t="shared" si="204"/>
        <v>0.33143735316457934</v>
      </c>
      <c r="M179" s="21">
        <f t="shared" si="204"/>
        <v>0.19633673766367304</v>
      </c>
      <c r="N179" s="10">
        <f t="shared" si="204"/>
        <v>0.36115279484874613</v>
      </c>
      <c r="O179" s="10">
        <f t="shared" si="204"/>
        <v>0.45595836753560359</v>
      </c>
      <c r="P179" s="10">
        <f t="shared" si="204"/>
        <v>0.33999420058719054</v>
      </c>
      <c r="Q179" s="21">
        <f t="shared" si="204"/>
        <v>0.38887770873144523</v>
      </c>
      <c r="R179" s="21">
        <f t="shared" si="204"/>
        <v>0.38999042431119912</v>
      </c>
      <c r="S179" s="26"/>
    </row>
    <row r="180" spans="1:19" x14ac:dyDescent="0.2">
      <c r="A180" s="1">
        <v>2008</v>
      </c>
      <c r="B180" s="10">
        <f t="shared" ref="B180:R180" si="205">B156/B132</f>
        <v>0.25041028514240016</v>
      </c>
      <c r="C180" s="10">
        <f t="shared" si="205"/>
        <v>0.66687830330635423</v>
      </c>
      <c r="D180" s="10">
        <f t="shared" si="205"/>
        <v>0.56370420300535484</v>
      </c>
      <c r="E180" s="21">
        <f t="shared" si="205"/>
        <v>0.52080154757122321</v>
      </c>
      <c r="F180" s="10">
        <f t="shared" si="205"/>
        <v>0.16160906559953206</v>
      </c>
      <c r="G180" s="10">
        <f t="shared" si="205"/>
        <v>0.24194018938826012</v>
      </c>
      <c r="H180" s="10">
        <f t="shared" si="205"/>
        <v>0.20047855646024942</v>
      </c>
      <c r="I180" s="21">
        <f t="shared" si="205"/>
        <v>0.19913411967248296</v>
      </c>
      <c r="J180" s="10">
        <f t="shared" si="205"/>
        <v>0.20665511284418497</v>
      </c>
      <c r="K180" s="10">
        <f t="shared" si="205"/>
        <v>0.17823632659456015</v>
      </c>
      <c r="L180" s="10">
        <f t="shared" si="205"/>
        <v>0.16573276914788609</v>
      </c>
      <c r="M180" s="21">
        <f t="shared" si="205"/>
        <v>0.18404644463946074</v>
      </c>
      <c r="N180" s="10">
        <f t="shared" si="205"/>
        <v>0.3985312193624701</v>
      </c>
      <c r="O180" s="10">
        <f t="shared" si="205"/>
        <v>0.40280291780186922</v>
      </c>
      <c r="P180" s="10">
        <f t="shared" si="205"/>
        <v>0.31114704769395413</v>
      </c>
      <c r="Q180" s="21">
        <f t="shared" si="205"/>
        <v>0.37294354346194136</v>
      </c>
      <c r="R180" s="21">
        <f t="shared" si="205"/>
        <v>0.36214517471424218</v>
      </c>
      <c r="S180" s="26"/>
    </row>
    <row r="181" spans="1:19" x14ac:dyDescent="0.2">
      <c r="A181" s="1">
        <v>2009</v>
      </c>
      <c r="B181" s="10">
        <f t="shared" ref="B181:R181" si="206">B157/B133</f>
        <v>0.22802509098355594</v>
      </c>
      <c r="C181" s="10">
        <f t="shared" si="206"/>
        <v>0.52212773348168651</v>
      </c>
      <c r="D181" s="10">
        <f t="shared" si="206"/>
        <v>0.46588581003970952</v>
      </c>
      <c r="E181" s="21">
        <f t="shared" si="206"/>
        <v>0.43063649629459338</v>
      </c>
      <c r="F181" s="10">
        <f t="shared" si="206"/>
        <v>0.21990145338980566</v>
      </c>
      <c r="G181" s="10">
        <f t="shared" si="206"/>
        <v>0.30485407116104574</v>
      </c>
      <c r="H181" s="10">
        <f t="shared" si="206"/>
        <v>9.3070440301560545E-2</v>
      </c>
      <c r="I181" s="21">
        <f t="shared" si="206"/>
        <v>0.21405610866394598</v>
      </c>
      <c r="J181" s="10">
        <f t="shared" si="206"/>
        <v>-2.42424774485804E-2</v>
      </c>
      <c r="K181" s="10">
        <f t="shared" si="206"/>
        <v>-1.569905977033411E-2</v>
      </c>
      <c r="L181" s="10">
        <f t="shared" si="206"/>
        <v>-2.2553732556468423E-2</v>
      </c>
      <c r="M181" s="21">
        <f t="shared" si="206"/>
        <v>-2.0870863714340739E-2</v>
      </c>
      <c r="N181" s="10">
        <f t="shared" si="206"/>
        <v>0.29680862900605071</v>
      </c>
      <c r="O181" s="10">
        <f t="shared" si="206"/>
        <v>0.27467981569203209</v>
      </c>
      <c r="P181" s="10">
        <f t="shared" si="206"/>
        <v>0.34328489489058528</v>
      </c>
      <c r="Q181" s="21">
        <f t="shared" si="206"/>
        <v>0.3052305037201456</v>
      </c>
      <c r="R181" s="21">
        <f t="shared" si="206"/>
        <v>0.27250365556278383</v>
      </c>
    </row>
    <row r="182" spans="1:19" x14ac:dyDescent="0.2">
      <c r="A182" s="1">
        <v>2010</v>
      </c>
      <c r="B182" s="10">
        <f t="shared" ref="B182:R182" si="207">B158/B134</f>
        <v>0.23720675224767951</v>
      </c>
      <c r="C182" s="10">
        <f t="shared" si="207"/>
        <v>0.53614722344192045</v>
      </c>
      <c r="D182" s="10">
        <f t="shared" si="207"/>
        <v>0.50670760394542547</v>
      </c>
      <c r="E182" s="21">
        <f t="shared" si="207"/>
        <v>0.45225980058563142</v>
      </c>
      <c r="F182" s="10">
        <f t="shared" si="207"/>
        <v>0.28115765649419727</v>
      </c>
      <c r="G182" s="10">
        <f t="shared" si="207"/>
        <v>0.22966317406605985</v>
      </c>
      <c r="H182" s="10">
        <f t="shared" si="207"/>
        <v>6.4610692550865517E-2</v>
      </c>
      <c r="I182" s="21">
        <f t="shared" si="207"/>
        <v>0.20875873562735459</v>
      </c>
      <c r="J182" s="10">
        <f t="shared" si="207"/>
        <v>0.18575994785204161</v>
      </c>
      <c r="K182" s="10">
        <f t="shared" si="207"/>
        <v>0.10687174366655146</v>
      </c>
      <c r="L182" s="10">
        <f t="shared" si="207"/>
        <v>0.22583937715124949</v>
      </c>
      <c r="M182" s="21">
        <f t="shared" si="207"/>
        <v>0.17540081029101112</v>
      </c>
      <c r="N182" s="10">
        <f t="shared" si="207"/>
        <v>0.30326758364141543</v>
      </c>
      <c r="O182" s="10">
        <f t="shared" si="207"/>
        <v>0.33225897933369047</v>
      </c>
      <c r="P182" s="10">
        <f t="shared" si="207"/>
        <v>0.33386160918938035</v>
      </c>
      <c r="Q182" s="21">
        <f t="shared" si="207"/>
        <v>0.32337082044604831</v>
      </c>
      <c r="R182" s="21">
        <f t="shared" si="207"/>
        <v>0.3172069786768395</v>
      </c>
    </row>
    <row r="183" spans="1:19" x14ac:dyDescent="0.2">
      <c r="A183" s="1">
        <v>2011</v>
      </c>
      <c r="B183" s="10">
        <f t="shared" ref="B183:R183" si="208">B159/B135</f>
        <v>0.40502478782561635</v>
      </c>
      <c r="C183" s="10">
        <f t="shared" si="208"/>
        <v>0.52019140620885085</v>
      </c>
      <c r="D183" s="10">
        <f t="shared" si="208"/>
        <v>0.53021920751751894</v>
      </c>
      <c r="E183" s="21">
        <f t="shared" si="208"/>
        <v>0.49307449505775475</v>
      </c>
      <c r="F183" s="10">
        <f t="shared" si="208"/>
        <v>0.35074601198296795</v>
      </c>
      <c r="G183" s="10">
        <f t="shared" si="208"/>
        <v>0.31394840599301566</v>
      </c>
      <c r="H183" s="10">
        <f t="shared" si="208"/>
        <v>0.21864086297038707</v>
      </c>
      <c r="I183" s="21">
        <f t="shared" si="208"/>
        <v>0.30297563842063902</v>
      </c>
      <c r="J183" s="10">
        <f t="shared" si="208"/>
        <v>0.28102699724517904</v>
      </c>
      <c r="K183" s="10">
        <f t="shared" si="208"/>
        <v>0.18590165224675201</v>
      </c>
      <c r="L183" s="10">
        <f t="shared" si="208"/>
        <v>0.30006969426764646</v>
      </c>
      <c r="M183" s="21">
        <f t="shared" si="208"/>
        <v>0.25901495602541791</v>
      </c>
      <c r="N183" s="10">
        <f t="shared" si="208"/>
        <v>0.31181894383906117</v>
      </c>
      <c r="O183" s="10">
        <f t="shared" si="208"/>
        <v>0.41721829593866461</v>
      </c>
      <c r="P183" s="10">
        <f t="shared" si="208"/>
        <v>0.32475846068902742</v>
      </c>
      <c r="Q183" s="21">
        <f t="shared" si="208"/>
        <v>0.35372883518749237</v>
      </c>
      <c r="R183" s="21">
        <f t="shared" si="208"/>
        <v>0.37045897831693858</v>
      </c>
    </row>
    <row r="184" spans="1:19" x14ac:dyDescent="0.2">
      <c r="A184" s="1">
        <v>2012</v>
      </c>
      <c r="B184" s="10">
        <f t="shared" ref="B184:R184" si="209">B160/B136</f>
        <v>0.34971750337281987</v>
      </c>
      <c r="C184" s="10">
        <f t="shared" si="209"/>
        <v>0.56264518591083212</v>
      </c>
      <c r="D184" s="10">
        <f t="shared" si="209"/>
        <v>0.57027933004370635</v>
      </c>
      <c r="E184" s="21">
        <f t="shared" si="209"/>
        <v>0.50409086558092098</v>
      </c>
      <c r="F184" s="10">
        <f t="shared" si="209"/>
        <v>0.3781780113596811</v>
      </c>
      <c r="G184" s="10">
        <f t="shared" si="209"/>
        <v>0.2579106714755941</v>
      </c>
      <c r="H184" s="10">
        <f t="shared" si="209"/>
        <v>0.13214983025351212</v>
      </c>
      <c r="I184" s="21">
        <f t="shared" si="209"/>
        <v>0.27409462338242613</v>
      </c>
      <c r="J184" s="10">
        <f t="shared" si="209"/>
        <v>0.22443424947739102</v>
      </c>
      <c r="K184" s="10">
        <f t="shared" si="209"/>
        <v>0.27380405004119013</v>
      </c>
      <c r="L184" s="10">
        <f t="shared" si="209"/>
        <v>0.1649390603996648</v>
      </c>
      <c r="M184" s="21">
        <f t="shared" si="209"/>
        <v>0.22398395784270292</v>
      </c>
      <c r="N184" s="10">
        <f t="shared" si="209"/>
        <v>0.29540949883681406</v>
      </c>
      <c r="O184" s="10">
        <f t="shared" si="209"/>
        <v>0.39144600083149445</v>
      </c>
      <c r="P184" s="10">
        <f t="shared" si="209"/>
        <v>0.38314320379218697</v>
      </c>
      <c r="Q184" s="21">
        <f t="shared" si="209"/>
        <v>0.35855748494551726</v>
      </c>
      <c r="R184" s="21">
        <f t="shared" si="209"/>
        <v>0.36445318052024295</v>
      </c>
    </row>
    <row r="185" spans="1:19" x14ac:dyDescent="0.2">
      <c r="A185" s="1">
        <v>2013</v>
      </c>
      <c r="B185" s="10">
        <f t="shared" ref="B185:R185" si="210">B161/B137</f>
        <v>0.43594563128086883</v>
      </c>
      <c r="C185" s="10">
        <f t="shared" si="210"/>
        <v>0.5882787274452127</v>
      </c>
      <c r="D185" s="10">
        <f t="shared" si="210"/>
        <v>0.50995612263537582</v>
      </c>
      <c r="E185" s="21">
        <f t="shared" si="210"/>
        <v>0.5174909354154078</v>
      </c>
      <c r="F185" s="10">
        <f t="shared" si="210"/>
        <v>0.42617962559850403</v>
      </c>
      <c r="G185" s="10">
        <f t="shared" si="210"/>
        <v>0.31996285749873216</v>
      </c>
      <c r="H185" s="10">
        <f t="shared" si="210"/>
        <v>0.19674240181428793</v>
      </c>
      <c r="I185" s="21">
        <f t="shared" si="210"/>
        <v>0.32482542576915124</v>
      </c>
      <c r="J185" s="10">
        <f t="shared" si="210"/>
        <v>0.25395279099209744</v>
      </c>
      <c r="K185" s="10">
        <f t="shared" si="210"/>
        <v>0.32942875559965135</v>
      </c>
      <c r="L185" s="10">
        <f t="shared" si="210"/>
        <v>0.10212104658064955</v>
      </c>
      <c r="M185" s="21">
        <f t="shared" si="210"/>
        <v>0.2392280869978089</v>
      </c>
      <c r="N185" s="10">
        <f t="shared" si="210"/>
        <v>0.25230932505711695</v>
      </c>
      <c r="O185" s="10">
        <f t="shared" si="210"/>
        <v>0.40569676562616486</v>
      </c>
      <c r="P185" s="10">
        <f t="shared" si="210"/>
        <v>0.34720303838843669</v>
      </c>
      <c r="Q185" s="21">
        <f t="shared" si="210"/>
        <v>0.33800921838291281</v>
      </c>
      <c r="R185" s="21">
        <f t="shared" si="210"/>
        <v>0.37524793434605541</v>
      </c>
    </row>
    <row r="186" spans="1:19" x14ac:dyDescent="0.2">
      <c r="A186" s="1">
        <v>2014</v>
      </c>
      <c r="B186" s="10">
        <f t="shared" ref="B186:R186" si="211">B162/B138</f>
        <v>0.4848409041567025</v>
      </c>
      <c r="C186" s="10">
        <f t="shared" si="211"/>
        <v>0.53058293378324983</v>
      </c>
      <c r="D186" s="10">
        <f t="shared" si="211"/>
        <v>0.44963760698534044</v>
      </c>
      <c r="E186" s="21">
        <f t="shared" si="211"/>
        <v>0.49025208559718264</v>
      </c>
      <c r="F186" s="10">
        <f t="shared" si="211"/>
        <v>0.35977136604525539</v>
      </c>
      <c r="G186" s="10">
        <f t="shared" si="211"/>
        <v>0.28276241212410402</v>
      </c>
      <c r="H186" s="10">
        <f t="shared" si="211"/>
        <v>0.14906637884861329</v>
      </c>
      <c r="I186" s="21">
        <f t="shared" si="211"/>
        <v>0.27886680656243246</v>
      </c>
      <c r="J186" s="10">
        <f t="shared" si="211"/>
        <v>0.27830232840720531</v>
      </c>
      <c r="K186" s="10">
        <f t="shared" si="211"/>
        <v>0.17353022102170057</v>
      </c>
      <c r="L186" s="10">
        <f t="shared" si="211"/>
        <v>8.1566642901443484E-2</v>
      </c>
      <c r="M186" s="21">
        <f t="shared" si="211"/>
        <v>0.18845737352680211</v>
      </c>
      <c r="N186" s="10">
        <f t="shared" si="211"/>
        <v>0.35452527526232719</v>
      </c>
      <c r="O186" s="10">
        <f t="shared" si="211"/>
        <v>0.31416089583929047</v>
      </c>
      <c r="P186" s="10">
        <f t="shared" si="211"/>
        <v>0.22361749811538406</v>
      </c>
      <c r="Q186" s="21">
        <f t="shared" si="211"/>
        <v>0.29828144102470966</v>
      </c>
      <c r="R186" s="21">
        <f t="shared" si="211"/>
        <v>0.33580996904969712</v>
      </c>
    </row>
    <row r="187" spans="1:19" x14ac:dyDescent="0.2">
      <c r="A187" s="1">
        <v>2015</v>
      </c>
      <c r="B187" s="10">
        <f t="shared" ref="B187:R187" si="212">B163/B139</f>
        <v>0.32867903525046382</v>
      </c>
      <c r="C187" s="10">
        <f t="shared" si="212"/>
        <v>0.52102700748577757</v>
      </c>
      <c r="D187" s="10">
        <f t="shared" si="212"/>
        <v>0.4401214977505703</v>
      </c>
      <c r="E187" s="21">
        <f t="shared" si="212"/>
        <v>0.44198058264062023</v>
      </c>
      <c r="F187" s="10">
        <f t="shared" si="212"/>
        <v>0.20995263070395431</v>
      </c>
      <c r="G187" s="10">
        <f t="shared" si="212"/>
        <v>0.23331192012624816</v>
      </c>
      <c r="H187" s="10">
        <f t="shared" si="212"/>
        <v>0.13753752756864998</v>
      </c>
      <c r="I187" s="21">
        <f t="shared" si="212"/>
        <v>0.19753216625879508</v>
      </c>
      <c r="J187" s="10">
        <f t="shared" si="212"/>
        <v>0.17456595865390739</v>
      </c>
      <c r="K187" s="10">
        <f t="shared" si="212"/>
        <v>0.1014677063915855</v>
      </c>
      <c r="L187" s="10">
        <f t="shared" si="212"/>
        <v>1.9849339445835952E-2</v>
      </c>
      <c r="M187" s="21">
        <f t="shared" si="212"/>
        <v>0.10307922728996181</v>
      </c>
      <c r="N187" s="10">
        <f t="shared" si="212"/>
        <v>-3.5720418055284149E-2</v>
      </c>
      <c r="O187" s="10">
        <f t="shared" si="212"/>
        <v>0.12371301206460204</v>
      </c>
      <c r="P187" s="10">
        <f t="shared" si="212"/>
        <v>5.2292722433889424E-2</v>
      </c>
      <c r="Q187" s="21">
        <f t="shared" si="212"/>
        <v>4.993862300830848E-2</v>
      </c>
      <c r="R187" s="21">
        <f t="shared" si="212"/>
        <v>0.23737784243482785</v>
      </c>
    </row>
    <row r="188" spans="1:19" x14ac:dyDescent="0.2">
      <c r="A188" s="1">
        <v>2016</v>
      </c>
      <c r="B188" s="10">
        <f t="shared" ref="B188:R188" si="213">B164/B140</f>
        <v>0.2085453347069138</v>
      </c>
      <c r="C188" s="10">
        <f t="shared" si="213"/>
        <v>0.4669948506135963</v>
      </c>
      <c r="D188" s="10">
        <f t="shared" si="213"/>
        <v>0.3248091524637749</v>
      </c>
      <c r="E188" s="21">
        <f t="shared" si="213"/>
        <v>0.34834311219357539</v>
      </c>
      <c r="F188" s="10">
        <f t="shared" si="213"/>
        <v>3.4452205561680195E-2</v>
      </c>
      <c r="G188" s="10">
        <f t="shared" si="213"/>
        <v>-7.4490962409607939E-2</v>
      </c>
      <c r="H188" s="10">
        <f t="shared" si="213"/>
        <v>-9.4627426003043025E-2</v>
      </c>
      <c r="I188" s="21">
        <f t="shared" si="213"/>
        <v>-3.3208798632201789E-2</v>
      </c>
      <c r="J188" s="10">
        <f t="shared" si="213"/>
        <v>0.14926268324562117</v>
      </c>
      <c r="K188" s="10">
        <f t="shared" si="213"/>
        <v>-0.24908311270940228</v>
      </c>
      <c r="L188" s="10">
        <f t="shared" si="213"/>
        <v>-0.15016000712665575</v>
      </c>
      <c r="M188" s="21">
        <f t="shared" si="213"/>
        <v>-6.2955191088813922E-2</v>
      </c>
      <c r="N188" s="10">
        <f t="shared" si="213"/>
        <v>3.1614946402693786E-2</v>
      </c>
      <c r="O188" s="10">
        <f t="shared" si="213"/>
        <v>-6.596476344789047E-2</v>
      </c>
      <c r="P188" s="10">
        <f t="shared" si="213"/>
        <v>9.8252841253301665E-2</v>
      </c>
      <c r="Q188" s="21">
        <f t="shared" si="213"/>
        <v>2.2825739140928048E-2</v>
      </c>
      <c r="R188" s="21">
        <f t="shared" si="213"/>
        <v>0.11834331715833635</v>
      </c>
    </row>
    <row r="189" spans="1:19" x14ac:dyDescent="0.2">
      <c r="A189" s="1">
        <v>2017</v>
      </c>
      <c r="B189" s="10">
        <f t="shared" ref="B189:R189" si="214">B165/B141</f>
        <v>0.22142777716001336</v>
      </c>
      <c r="C189" s="10">
        <f t="shared" si="214"/>
        <v>0.48945229861510253</v>
      </c>
      <c r="D189" s="10">
        <f t="shared" si="214"/>
        <v>0.3728508488065323</v>
      </c>
      <c r="E189" s="21">
        <f t="shared" si="214"/>
        <v>0.37972694277988422</v>
      </c>
      <c r="F189" s="10">
        <f t="shared" si="214"/>
        <v>0.16110768056789715</v>
      </c>
      <c r="G189" s="10">
        <f t="shared" si="214"/>
        <v>-1.1094637211120893E-2</v>
      </c>
      <c r="H189" s="10">
        <f t="shared" si="214"/>
        <v>-0.1533989803319922</v>
      </c>
      <c r="I189" s="21">
        <f t="shared" si="214"/>
        <v>1.2324346364342582E-2</v>
      </c>
      <c r="J189" s="10">
        <f t="shared" si="214"/>
        <v>5.0184303007685407E-2</v>
      </c>
      <c r="K189" s="10">
        <f t="shared" si="214"/>
        <v>-5.7251929006096144E-2</v>
      </c>
      <c r="L189" s="10">
        <f t="shared" si="214"/>
        <v>-5.0780110129570157E-2</v>
      </c>
      <c r="M189" s="21">
        <f t="shared" si="214"/>
        <v>-1.7121810915342744E-2</v>
      </c>
      <c r="N189" s="10">
        <f t="shared" si="214"/>
        <v>0.15579643578908689</v>
      </c>
      <c r="O189" s="10">
        <f t="shared" si="214"/>
        <v>9.5753915247416235E-2</v>
      </c>
      <c r="P189" s="10">
        <f t="shared" si="214"/>
        <v>-1.0015608357730597E-2</v>
      </c>
      <c r="Q189" s="21">
        <f t="shared" si="214"/>
        <v>8.40243455689242E-2</v>
      </c>
      <c r="R189" s="21">
        <f t="shared" si="214"/>
        <v>0.155184282576182</v>
      </c>
    </row>
    <row r="190" spans="1:19" x14ac:dyDescent="0.2">
      <c r="A190" s="1">
        <v>2018</v>
      </c>
      <c r="B190" s="10">
        <f t="shared" ref="B190:R190" si="215">B166/B142</f>
        <v>0.22971215190952834</v>
      </c>
      <c r="C190" s="10">
        <f t="shared" si="215"/>
        <v>0.4649076056811981</v>
      </c>
      <c r="D190" s="10">
        <f t="shared" si="215"/>
        <v>0.36889667833811979</v>
      </c>
      <c r="E190" s="21">
        <f t="shared" si="215"/>
        <v>0.36274474368512677</v>
      </c>
      <c r="F190" s="10">
        <f t="shared" si="215"/>
        <v>0.12888129724400577</v>
      </c>
      <c r="G190" s="10">
        <f t="shared" si="215"/>
        <v>4.6720259140018566E-2</v>
      </c>
      <c r="H190" s="10">
        <f t="shared" si="215"/>
        <v>7.7232548167895515E-2</v>
      </c>
      <c r="I190" s="21">
        <f t="shared" si="215"/>
        <v>8.6461679703768959E-2</v>
      </c>
      <c r="J190" s="10">
        <f t="shared" si="215"/>
        <v>-0.12449153380952777</v>
      </c>
      <c r="K190" s="10">
        <f t="shared" si="215"/>
        <v>0.17090764688112106</v>
      </c>
      <c r="L190" s="10">
        <f t="shared" si="215"/>
        <v>-0.13983638794172351</v>
      </c>
      <c r="M190" s="21">
        <f t="shared" si="215"/>
        <v>-3.2860199713897059E-2</v>
      </c>
      <c r="N190" s="10">
        <f t="shared" si="215"/>
        <v>0.28996235980113794</v>
      </c>
      <c r="O190" s="10">
        <f t="shared" si="215"/>
        <v>0.27438475629013581</v>
      </c>
      <c r="P190" s="10">
        <f t="shared" si="215"/>
        <v>-8.8633069344369056E-2</v>
      </c>
      <c r="Q190" s="21">
        <f t="shared" si="215"/>
        <v>0.16509106712864671</v>
      </c>
      <c r="R190" s="21">
        <f t="shared" si="215"/>
        <v>0.18462279646128274</v>
      </c>
    </row>
    <row r="191" spans="1:19" x14ac:dyDescent="0.2">
      <c r="A191" s="1">
        <v>2019</v>
      </c>
      <c r="B191" s="10">
        <f t="shared" ref="B191:R191" si="216">B167/B143</f>
        <v>0.20446321231257458</v>
      </c>
      <c r="C191" s="10">
        <f t="shared" si="216"/>
        <v>0.53786934677133713</v>
      </c>
      <c r="D191" s="10">
        <f t="shared" si="216"/>
        <v>0.46701418339409312</v>
      </c>
      <c r="E191" s="21">
        <f t="shared" si="216"/>
        <v>0.43348047805746537</v>
      </c>
      <c r="F191" s="10">
        <f t="shared" si="216"/>
        <v>0.13236021572001178</v>
      </c>
      <c r="G191" s="10">
        <f t="shared" si="216"/>
        <v>7.3474334119026333E-2</v>
      </c>
      <c r="H191" s="10">
        <f t="shared" si="216"/>
        <v>1.9051692825592267E-2</v>
      </c>
      <c r="I191" s="21">
        <f t="shared" si="216"/>
        <v>8.3101865030985655E-2</v>
      </c>
      <c r="J191" s="10">
        <f t="shared" si="216"/>
        <v>-4.5744508886145431E-2</v>
      </c>
      <c r="K191" s="10">
        <f t="shared" si="216"/>
        <v>-5.3200827387582E-2</v>
      </c>
      <c r="L191" s="75">
        <f t="shared" si="216"/>
        <v>-0.19537930768899692</v>
      </c>
      <c r="M191" s="21">
        <f t="shared" si="216"/>
        <v>-9.3362218675727318E-2</v>
      </c>
      <c r="N191" s="10">
        <f t="shared" si="216"/>
        <v>0.16535803958969966</v>
      </c>
      <c r="O191" s="10">
        <f t="shared" si="216"/>
        <v>0.232164257458294</v>
      </c>
      <c r="P191" s="10">
        <f t="shared" si="216"/>
        <v>1.2325562839372929E-2</v>
      </c>
      <c r="Q191" s="21">
        <f t="shared" si="216"/>
        <v>0.14280590475921123</v>
      </c>
      <c r="R191" s="21">
        <f t="shared" si="216"/>
        <v>0.19905248156173036</v>
      </c>
    </row>
    <row r="192" spans="1:19" x14ac:dyDescent="0.2">
      <c r="A192" s="1">
        <v>2020</v>
      </c>
      <c r="B192" s="10">
        <f t="shared" ref="B192:R193" si="217">B168/B144</f>
        <v>3.371530953136373E-2</v>
      </c>
      <c r="C192" s="10">
        <f t="shared" si="217"/>
        <v>0.56492322996881272</v>
      </c>
      <c r="D192" s="88">
        <f t="shared" si="217"/>
        <v>0.10212512678913557</v>
      </c>
      <c r="E192" s="89">
        <f t="shared" si="217"/>
        <v>0.30358613079094482</v>
      </c>
      <c r="F192" s="95">
        <f t="shared" si="217"/>
        <v>-0.59217826868738765</v>
      </c>
      <c r="G192" s="95">
        <f t="shared" si="217"/>
        <v>-0.26865892326143026</v>
      </c>
      <c r="H192" s="95">
        <f t="shared" si="217"/>
        <v>0.1521674879494441</v>
      </c>
      <c r="I192" s="96">
        <f t="shared" si="217"/>
        <v>-0.13092413836018138</v>
      </c>
      <c r="J192" s="95">
        <f t="shared" si="217"/>
        <v>-3.3711814325882855E-2</v>
      </c>
      <c r="K192" s="95">
        <f t="shared" si="217"/>
        <v>1.4192828375952253E-2</v>
      </c>
      <c r="L192" s="95">
        <f t="shared" si="217"/>
        <v>-9.0946709242260185E-2</v>
      </c>
      <c r="M192" s="96">
        <f t="shared" si="217"/>
        <v>-3.4550679982333229E-2</v>
      </c>
      <c r="N192" s="95">
        <f t="shared" si="217"/>
        <v>0.14836865920457251</v>
      </c>
      <c r="O192" s="95">
        <f>O168/O144</f>
        <v>0.22424773042327215</v>
      </c>
      <c r="P192" s="95">
        <f>P168/P144</f>
        <v>0.1998966375894633</v>
      </c>
      <c r="Q192" s="96">
        <f t="shared" si="217"/>
        <v>0.19104996505939903</v>
      </c>
      <c r="R192" s="96">
        <f t="shared" si="217"/>
        <v>0.15176362114262126</v>
      </c>
    </row>
    <row r="193" spans="1:21" x14ac:dyDescent="0.2">
      <c r="A193" s="1">
        <v>2021</v>
      </c>
      <c r="B193" s="10">
        <f t="shared" ref="B193:R193" si="218">B169/B145</f>
        <v>0.12493708602605141</v>
      </c>
      <c r="C193" s="10">
        <f t="shared" si="218"/>
        <v>0.27597098410990417</v>
      </c>
      <c r="D193" s="88">
        <f t="shared" si="218"/>
        <v>1.1127457424942522</v>
      </c>
      <c r="E193" s="89">
        <f t="shared" si="218"/>
        <v>0.59401694688845708</v>
      </c>
      <c r="F193" s="95">
        <f t="shared" si="218"/>
        <v>0.28951160540119103</v>
      </c>
      <c r="G193" s="95">
        <f t="shared" si="218"/>
        <v>-0.49367938635356667</v>
      </c>
      <c r="H193" s="95">
        <f t="shared" si="218"/>
        <v>0.18446322618844102</v>
      </c>
      <c r="I193" s="96">
        <f t="shared" si="218"/>
        <v>-3.4367944377520802E-3</v>
      </c>
      <c r="J193" s="95">
        <f t="shared" si="218"/>
        <v>5.2241281572151417E-2</v>
      </c>
      <c r="K193" s="95">
        <f t="shared" si="218"/>
        <v>0.26798238613424469</v>
      </c>
      <c r="L193" s="95">
        <f t="shared" si="218"/>
        <v>0.1757232633718262</v>
      </c>
      <c r="M193" s="96">
        <f t="shared" si="218"/>
        <v>0.16104888634807923</v>
      </c>
      <c r="N193" s="95">
        <f t="shared" si="218"/>
        <v>6.959903870478118E-2</v>
      </c>
      <c r="O193" s="95">
        <f t="shared" si="217"/>
        <v>0.486540711162812</v>
      </c>
      <c r="P193" s="95">
        <f>P169/P145</f>
        <v>0.31015213374997147</v>
      </c>
      <c r="Q193" s="96">
        <f t="shared" si="218"/>
        <v>0.29401449054148454</v>
      </c>
      <c r="R193" s="96">
        <f t="shared" si="218"/>
        <v>0.25401928647356886</v>
      </c>
    </row>
    <row r="194" spans="1:21" x14ac:dyDescent="0.2">
      <c r="A194" s="46">
        <v>2022</v>
      </c>
      <c r="B194" s="95">
        <f>B170/B146</f>
        <v>0.20559798862540485</v>
      </c>
      <c r="C194" s="95">
        <f t="shared" ref="C194:R195" si="219">C170/C146</f>
        <v>0.49218644204288531</v>
      </c>
      <c r="D194" s="95">
        <f t="shared" si="219"/>
        <v>0.42667592615354361</v>
      </c>
      <c r="E194" s="96">
        <f t="shared" si="219"/>
        <v>0.39188732582620645</v>
      </c>
      <c r="F194" s="95">
        <f t="shared" si="219"/>
        <v>0.14016514302565614</v>
      </c>
      <c r="G194" s="95">
        <f t="shared" si="219"/>
        <v>0.26338916279123981</v>
      </c>
      <c r="H194" s="95">
        <f t="shared" si="219"/>
        <v>7.1971087876620987E-2</v>
      </c>
      <c r="I194" s="96">
        <f t="shared" si="219"/>
        <v>0.16207342466299007</v>
      </c>
      <c r="J194" s="95">
        <f t="shared" si="219"/>
        <v>5.4455840364953025E-2</v>
      </c>
      <c r="K194" s="95">
        <f t="shared" si="219"/>
        <v>0.21828157779468382</v>
      </c>
      <c r="L194" s="95">
        <f t="shared" si="219"/>
        <v>6.7577917613166574E-2</v>
      </c>
      <c r="M194" s="96">
        <f t="shared" si="219"/>
        <v>0.10972383723014233</v>
      </c>
      <c r="N194" s="95">
        <f t="shared" si="219"/>
        <v>0.22901137529366045</v>
      </c>
      <c r="O194" s="137">
        <f t="shared" si="219"/>
        <v>0.24686947527490666</v>
      </c>
      <c r="P194" s="137">
        <f t="shared" si="219"/>
        <v>6.5065355990567258E-2</v>
      </c>
      <c r="Q194" s="138">
        <f t="shared" si="219"/>
        <v>0.18119063796568025</v>
      </c>
      <c r="R194" s="138">
        <f t="shared" si="219"/>
        <v>0.24134873097349122</v>
      </c>
    </row>
    <row r="195" spans="1:21" x14ac:dyDescent="0.2">
      <c r="A195" s="40">
        <v>2023</v>
      </c>
      <c r="B195" s="146">
        <f>B171/B147</f>
        <v>0.44749108656262787</v>
      </c>
      <c r="C195" s="107">
        <f t="shared" si="219"/>
        <v>0.55701171875</v>
      </c>
      <c r="D195" s="107">
        <f t="shared" si="219"/>
        <v>0.47219123505976096</v>
      </c>
      <c r="E195" s="108">
        <f t="shared" si="219"/>
        <v>0.49555599544017476</v>
      </c>
      <c r="F195" s="107">
        <f t="shared" si="219"/>
        <v>0.31043633460147479</v>
      </c>
      <c r="G195" s="107">
        <f t="shared" si="219"/>
        <v>0.21154716981132077</v>
      </c>
      <c r="H195" s="107">
        <f t="shared" si="219"/>
        <v>0.15887999999999999</v>
      </c>
      <c r="I195" s="108">
        <f t="shared" si="219"/>
        <v>0.23783611988596964</v>
      </c>
      <c r="J195" s="107">
        <f t="shared" si="219"/>
        <v>0.13400384615384614</v>
      </c>
      <c r="K195" s="107">
        <f t="shared" si="219"/>
        <v>0.14284782608695651</v>
      </c>
      <c r="L195" s="107">
        <f t="shared" si="219"/>
        <v>9.017021276595745E-2</v>
      </c>
      <c r="M195" s="108">
        <f t="shared" si="219"/>
        <v>0.12260137931034483</v>
      </c>
      <c r="N195" s="107">
        <f t="shared" si="219"/>
        <v>0.14879655172413794</v>
      </c>
      <c r="O195" s="107">
        <f t="shared" si="219"/>
        <v>0.30001379310344828</v>
      </c>
      <c r="P195" s="107">
        <f t="shared" si="219"/>
        <v>0.32761249999999997</v>
      </c>
      <c r="Q195" s="108">
        <f t="shared" si="219"/>
        <v>0.26110111111111112</v>
      </c>
      <c r="R195" s="108">
        <f t="shared" si="219"/>
        <v>0.31632163930775986</v>
      </c>
    </row>
    <row r="196" spans="1:21" x14ac:dyDescent="0.2">
      <c r="B196" s="10"/>
      <c r="C196" s="10"/>
      <c r="D196" s="88"/>
      <c r="E196" s="89"/>
      <c r="F196" s="95"/>
      <c r="G196" s="95"/>
      <c r="H196" s="95"/>
      <c r="I196" s="96"/>
      <c r="J196" s="95"/>
      <c r="K196" s="95"/>
      <c r="L196" s="95"/>
      <c r="M196" s="96"/>
      <c r="N196" s="95"/>
      <c r="O196" s="95"/>
      <c r="P196" s="95"/>
      <c r="Q196" s="96"/>
      <c r="R196" s="96"/>
    </row>
    <row r="197" spans="1:21" s="40" customFormat="1" x14ac:dyDescent="0.2">
      <c r="A197" s="52" t="s">
        <v>17</v>
      </c>
      <c r="B197" s="53"/>
      <c r="C197" s="56"/>
      <c r="D197" s="56"/>
      <c r="E197" s="52"/>
      <c r="F197" s="54"/>
      <c r="G197" s="54"/>
      <c r="H197" s="54"/>
      <c r="I197" s="55"/>
      <c r="J197" s="54"/>
      <c r="K197" s="54"/>
      <c r="L197" s="54"/>
      <c r="M197" s="55"/>
      <c r="N197" s="54"/>
      <c r="O197" s="54"/>
      <c r="P197" s="54"/>
      <c r="Q197" s="55"/>
      <c r="R197" s="55"/>
      <c r="S197" s="56"/>
    </row>
    <row r="198" spans="1:21" s="40" customFormat="1" x14ac:dyDescent="0.2">
      <c r="A198" s="52"/>
      <c r="B198" s="53"/>
      <c r="C198" s="54"/>
      <c r="D198" s="54"/>
      <c r="E198" s="55"/>
      <c r="F198" s="54"/>
      <c r="G198" s="54"/>
      <c r="H198" s="54"/>
      <c r="I198" s="55"/>
      <c r="J198" s="54"/>
      <c r="K198" s="54"/>
      <c r="L198" s="54"/>
      <c r="M198" s="55"/>
      <c r="N198" s="54"/>
      <c r="O198" s="54"/>
      <c r="P198" s="54"/>
      <c r="Q198" s="55"/>
      <c r="R198" s="55"/>
      <c r="S198" s="56"/>
    </row>
    <row r="199" spans="1:21" x14ac:dyDescent="0.2">
      <c r="G199" s="15"/>
      <c r="H199" s="15"/>
      <c r="I199" s="16"/>
      <c r="J199" s="15"/>
      <c r="K199" s="15"/>
      <c r="L199" s="15"/>
      <c r="M199" s="16"/>
      <c r="N199" s="15"/>
      <c r="O199" s="15"/>
      <c r="P199" s="15"/>
      <c r="Q199" s="16"/>
      <c r="R199" s="16"/>
    </row>
    <row r="200" spans="1:21" x14ac:dyDescent="0.2">
      <c r="B200" s="15"/>
      <c r="C200" s="15"/>
      <c r="D200" s="15"/>
      <c r="E200" s="16"/>
      <c r="F200" s="15"/>
      <c r="G200" s="15"/>
      <c r="H200" s="15"/>
      <c r="I200" s="16"/>
      <c r="J200" s="15"/>
      <c r="K200" s="15"/>
      <c r="L200" s="15"/>
      <c r="M200" s="16"/>
      <c r="N200" s="15"/>
      <c r="O200" s="15"/>
      <c r="P200" s="15"/>
      <c r="Q200" s="16"/>
      <c r="R200" s="16"/>
    </row>
    <row r="201" spans="1:21" x14ac:dyDescent="0.2">
      <c r="B201" s="15"/>
      <c r="C201" s="15"/>
      <c r="D201" s="15"/>
      <c r="E201" s="16"/>
      <c r="F201" s="15"/>
      <c r="G201" s="15"/>
      <c r="H201" s="15"/>
      <c r="I201" s="16"/>
      <c r="J201" s="15"/>
      <c r="K201" s="15"/>
      <c r="L201" s="15"/>
      <c r="M201" s="16"/>
      <c r="N201" s="15"/>
      <c r="O201" s="15"/>
      <c r="P201" s="15"/>
      <c r="Q201" s="16"/>
      <c r="R201" s="16"/>
      <c r="S201" s="15"/>
      <c r="T201" s="15"/>
      <c r="U201" s="15"/>
    </row>
    <row r="202" spans="1:21" x14ac:dyDescent="0.2">
      <c r="B202" s="21"/>
      <c r="C202" s="15"/>
      <c r="D202" s="15"/>
      <c r="E202" s="16"/>
      <c r="F202" s="15"/>
      <c r="G202" s="15"/>
      <c r="H202" s="15"/>
      <c r="I202" s="16"/>
      <c r="J202" s="15"/>
      <c r="K202" s="15"/>
      <c r="L202" s="15"/>
      <c r="M202" s="16"/>
      <c r="N202" s="15"/>
      <c r="O202" s="15"/>
      <c r="P202" s="15"/>
      <c r="Q202" s="16"/>
      <c r="R202" s="16"/>
    </row>
    <row r="203" spans="1:21" x14ac:dyDescent="0.2">
      <c r="B203" s="15"/>
      <c r="C203" s="15"/>
      <c r="D203" s="15"/>
      <c r="E203" s="16"/>
      <c r="F203" s="15"/>
      <c r="G203" s="15"/>
      <c r="H203" s="15"/>
      <c r="I203" s="16"/>
      <c r="J203" s="15"/>
      <c r="K203" s="15"/>
      <c r="L203" s="15"/>
      <c r="M203" s="16"/>
      <c r="N203" s="15"/>
      <c r="O203" s="15"/>
      <c r="P203" s="15"/>
      <c r="Q203" s="14"/>
    </row>
    <row r="204" spans="1:21" x14ac:dyDescent="0.2">
      <c r="B204" s="15"/>
      <c r="C204" s="15"/>
      <c r="D204" s="15"/>
      <c r="E204" s="16"/>
      <c r="F204" s="15"/>
      <c r="G204" s="15"/>
      <c r="H204" s="15"/>
      <c r="I204" s="16"/>
      <c r="J204" s="15"/>
      <c r="L204" s="15"/>
      <c r="M204" s="16"/>
      <c r="N204" s="15"/>
      <c r="O204" s="15"/>
      <c r="P204" s="15"/>
      <c r="Q204" s="21"/>
      <c r="R204" s="21"/>
    </row>
    <row r="205" spans="1:21" x14ac:dyDescent="0.2">
      <c r="B205" s="10"/>
      <c r="C205" s="10"/>
      <c r="D205" s="10"/>
      <c r="E205" s="21"/>
      <c r="F205" s="10"/>
      <c r="G205" s="10"/>
      <c r="H205" s="15"/>
      <c r="I205" s="14"/>
      <c r="J205" s="13"/>
      <c r="K205" s="10"/>
      <c r="L205" s="10"/>
      <c r="M205" s="21"/>
      <c r="N205" s="10"/>
      <c r="O205" s="10"/>
      <c r="P205" s="10"/>
      <c r="Q205" s="21"/>
      <c r="R205" s="21"/>
    </row>
    <row r="206" spans="1:21" x14ac:dyDescent="0.2">
      <c r="B206" s="10"/>
      <c r="C206" s="10"/>
      <c r="D206" s="10"/>
      <c r="E206" s="21"/>
      <c r="F206" s="10"/>
      <c r="G206" s="10"/>
      <c r="H206" s="10"/>
      <c r="I206" s="14"/>
      <c r="J206" s="13"/>
      <c r="K206" s="10"/>
      <c r="L206" s="10"/>
      <c r="M206" s="21"/>
      <c r="N206" s="10"/>
      <c r="O206" s="10"/>
      <c r="P206" s="10"/>
      <c r="Q206" s="21"/>
      <c r="R206" s="21"/>
    </row>
    <row r="207" spans="1:21" x14ac:dyDescent="0.2">
      <c r="B207" s="10"/>
      <c r="C207" s="10"/>
      <c r="D207" s="10"/>
      <c r="E207" s="21"/>
      <c r="F207" s="10"/>
      <c r="G207" s="10"/>
      <c r="H207" s="10"/>
      <c r="I207" s="14"/>
      <c r="J207" s="10"/>
      <c r="K207" s="10"/>
      <c r="L207" s="10"/>
      <c r="M207" s="21"/>
      <c r="N207" s="10"/>
      <c r="O207" s="10"/>
      <c r="P207" s="10"/>
      <c r="Q207" s="21"/>
      <c r="R207" s="21"/>
    </row>
    <row r="208" spans="1:21" x14ac:dyDescent="0.2">
      <c r="B208" s="10"/>
      <c r="C208" s="10"/>
      <c r="D208" s="10"/>
      <c r="E208" s="21"/>
      <c r="F208" s="10"/>
      <c r="G208" s="10"/>
      <c r="H208" s="10"/>
      <c r="I208" s="21"/>
      <c r="J208" s="10"/>
      <c r="K208" s="10"/>
      <c r="L208" s="10"/>
      <c r="M208" s="21"/>
      <c r="N208" s="10"/>
      <c r="O208" s="10"/>
      <c r="P208" s="10"/>
      <c r="Q208" s="21"/>
      <c r="R208" s="21"/>
    </row>
    <row r="209" spans="1:20" x14ac:dyDescent="0.2">
      <c r="H209" s="11"/>
      <c r="I209" s="45"/>
    </row>
    <row r="210" spans="1:20" x14ac:dyDescent="0.2">
      <c r="B210" s="15"/>
      <c r="C210" s="15"/>
      <c r="D210" s="15"/>
      <c r="E210" s="16"/>
      <c r="F210" s="15"/>
      <c r="G210" s="15"/>
      <c r="H210" s="15"/>
      <c r="I210" s="16"/>
      <c r="J210" s="15"/>
      <c r="K210" s="15"/>
      <c r="L210" s="15"/>
      <c r="M210" s="16"/>
      <c r="N210" s="15"/>
      <c r="O210" s="15"/>
      <c r="P210" s="15"/>
      <c r="Q210" s="16"/>
      <c r="R210" s="16"/>
      <c r="T210" s="18"/>
    </row>
    <row r="211" spans="1:20" x14ac:dyDescent="0.2">
      <c r="B211" s="15"/>
      <c r="C211" s="15"/>
      <c r="D211" s="15"/>
      <c r="E211" s="16"/>
      <c r="F211" s="15"/>
      <c r="G211" s="15"/>
      <c r="H211" s="15"/>
      <c r="I211" s="16"/>
      <c r="J211" s="15"/>
      <c r="K211" s="15"/>
      <c r="L211" s="15"/>
      <c r="M211" s="16"/>
      <c r="N211" s="15"/>
      <c r="O211" s="15"/>
      <c r="P211" s="15"/>
      <c r="Q211" s="16"/>
      <c r="R211" s="16"/>
      <c r="T211" s="18"/>
    </row>
    <row r="212" spans="1:20" x14ac:dyDescent="0.2">
      <c r="B212" s="15"/>
      <c r="C212" s="15"/>
      <c r="D212" s="15"/>
      <c r="E212" s="16"/>
      <c r="F212" s="15"/>
      <c r="G212" s="15"/>
      <c r="H212" s="15"/>
      <c r="I212" s="16"/>
      <c r="J212" s="15"/>
      <c r="K212" s="15"/>
      <c r="L212" s="15"/>
      <c r="M212" s="16"/>
      <c r="N212" s="15"/>
      <c r="O212" s="15"/>
      <c r="P212" s="15"/>
      <c r="Q212" s="16"/>
      <c r="R212" s="16"/>
      <c r="T212" s="18"/>
    </row>
    <row r="213" spans="1:20" x14ac:dyDescent="0.2">
      <c r="B213" s="18"/>
      <c r="C213" s="18"/>
      <c r="D213" s="15"/>
      <c r="E213" s="16"/>
      <c r="F213" s="15"/>
      <c r="G213" s="15"/>
      <c r="H213" s="15"/>
      <c r="I213" s="16"/>
      <c r="J213" s="15"/>
      <c r="K213" s="15"/>
      <c r="L213" s="15"/>
      <c r="M213" s="16"/>
      <c r="N213" s="15"/>
      <c r="O213" s="15"/>
      <c r="P213" s="15"/>
      <c r="Q213" s="16"/>
      <c r="R213" s="16"/>
    </row>
    <row r="214" spans="1:20" x14ac:dyDescent="0.2">
      <c r="B214" s="15"/>
      <c r="C214" s="15"/>
      <c r="D214" s="15"/>
      <c r="E214" s="16"/>
      <c r="F214" s="15"/>
      <c r="G214" s="15"/>
      <c r="H214" s="15"/>
      <c r="I214" s="16"/>
      <c r="J214" s="15"/>
      <c r="K214" s="15"/>
      <c r="L214" s="15"/>
      <c r="M214" s="16"/>
      <c r="N214" s="15"/>
      <c r="O214" s="15"/>
      <c r="P214" s="15"/>
      <c r="Q214" s="16"/>
      <c r="R214" s="16"/>
    </row>
    <row r="215" spans="1:20" x14ac:dyDescent="0.2">
      <c r="J215" s="18"/>
    </row>
    <row r="216" spans="1:20" x14ac:dyDescent="0.2">
      <c r="B216" s="18"/>
      <c r="C216" s="18"/>
      <c r="D216" s="18"/>
      <c r="E216" s="19"/>
      <c r="F216" s="18"/>
      <c r="G216" s="18"/>
      <c r="H216" s="18"/>
      <c r="I216" s="19"/>
      <c r="J216" s="18"/>
      <c r="K216" s="18"/>
      <c r="L216" s="18"/>
      <c r="M216" s="19"/>
      <c r="N216" s="18"/>
      <c r="O216" s="18"/>
      <c r="P216" s="18"/>
      <c r="Q216" s="19"/>
      <c r="R216" s="16"/>
    </row>
    <row r="217" spans="1:20" x14ac:dyDescent="0.2">
      <c r="B217" s="18"/>
      <c r="C217" s="18"/>
      <c r="D217" s="18"/>
      <c r="E217" s="19"/>
      <c r="F217" s="18"/>
      <c r="G217" s="18"/>
      <c r="H217" s="18"/>
      <c r="I217" s="19"/>
      <c r="J217" s="18"/>
      <c r="K217" s="18"/>
      <c r="L217" s="18"/>
      <c r="M217" s="19"/>
      <c r="N217" s="18"/>
      <c r="O217" s="18"/>
      <c r="P217" s="18"/>
      <c r="Q217" s="19"/>
      <c r="R217" s="16"/>
    </row>
    <row r="218" spans="1:20" x14ac:dyDescent="0.2">
      <c r="B218" s="18"/>
      <c r="C218" s="18"/>
      <c r="D218" s="18"/>
      <c r="E218" s="19"/>
      <c r="F218" s="18"/>
      <c r="G218" s="18"/>
      <c r="H218" s="18"/>
      <c r="I218" s="19"/>
      <c r="J218" s="18"/>
      <c r="K218" s="18"/>
      <c r="L218" s="18"/>
      <c r="M218" s="19"/>
      <c r="N218" s="18"/>
      <c r="O218" s="18"/>
      <c r="P218" s="18"/>
      <c r="Q218" s="19"/>
      <c r="R218" s="16"/>
    </row>
    <row r="219" spans="1:20" x14ac:dyDescent="0.2">
      <c r="B219" s="18"/>
      <c r="C219" s="18"/>
      <c r="D219" s="18"/>
      <c r="E219" s="19"/>
      <c r="F219" s="18"/>
      <c r="G219" s="18"/>
      <c r="H219" s="18"/>
      <c r="I219" s="19"/>
      <c r="J219" s="18"/>
      <c r="K219" s="18"/>
      <c r="L219" s="18"/>
      <c r="M219" s="19"/>
      <c r="N219" s="18"/>
      <c r="O219" s="18"/>
      <c r="P219" s="18"/>
      <c r="Q219" s="19"/>
      <c r="R219" s="16"/>
    </row>
    <row r="220" spans="1:20" x14ac:dyDescent="0.2">
      <c r="B220" s="18"/>
      <c r="C220" s="18"/>
      <c r="D220" s="18"/>
      <c r="E220" s="19"/>
      <c r="F220" s="18"/>
      <c r="G220" s="18"/>
      <c r="H220" s="18"/>
      <c r="I220" s="19"/>
      <c r="J220" s="18"/>
      <c r="K220" s="18"/>
      <c r="L220" s="18"/>
      <c r="M220" s="19"/>
      <c r="N220" s="18"/>
      <c r="O220" s="18"/>
      <c r="P220" s="18"/>
      <c r="Q220" s="19"/>
      <c r="R220" s="16"/>
    </row>
    <row r="221" spans="1:20" x14ac:dyDescent="0.2">
      <c r="A221" s="38"/>
      <c r="B221" s="18"/>
      <c r="C221" s="18"/>
      <c r="F221" s="18"/>
      <c r="G221" s="18"/>
      <c r="H221" s="18"/>
      <c r="I221" s="19"/>
      <c r="J221" s="18"/>
      <c r="K221" s="18"/>
      <c r="L221" s="18"/>
      <c r="M221" s="19"/>
      <c r="N221" s="18"/>
      <c r="O221" s="18"/>
      <c r="P221" s="18"/>
      <c r="Q221" s="19"/>
      <c r="R221" s="16"/>
    </row>
  </sheetData>
  <phoneticPr fontId="0" type="noConversion"/>
  <pageMargins left="0.5" right="0.5" top="0.75" bottom="0.75" header="0.5" footer="0.25"/>
  <pageSetup paperSize="5" scale="75" fitToHeight="0" orientation="landscape" r:id="rId1"/>
  <headerFooter alignWithMargins="0">
    <oddHeader>&amp;RPrint date:  &amp;D,  &amp;T</oddHeader>
    <oddFooter>&amp;L&amp;9&amp;Z&amp;F
&amp;A&amp;RPage &amp;P of &amp;N</oddFooter>
  </headerFooter>
  <rowBreaks count="3" manualBreakCount="3">
    <brk id="52" max="16383" man="1"/>
    <brk id="100" max="17" man="1"/>
    <brk id="148" max="17" man="1"/>
  </rowBreaks>
  <ignoredErrors>
    <ignoredError sqref="A199:XFD1048576 A3:XFD22 A125:XFD141 A46:N46 A149:XFD164 A142:I142 A173:XFD191 A166 A47 E47:E48 A30:XFD45 A29 C29:XFD29 I47 M47 Q46:XFD47 A143 E143 A167 I143 M143 Q142:XFD143 R166:XFD167 A53:XFD70 A77:XFD94 A101:XFD118 A71:D71 L71:M71 A95:J95 L95:M95 A119:J119 L119:M119 K142:N142 A165:D165 F165:H165 J165:L165 N165:P165 R165:XFD165 B2:H2 A23:M23 Q23:XFD23 O71 Q95:XFD95 Q119:XFD119 C197:XFD197 Q71:XFD71 J2:XFD2 F71:J71 A198 C198:XFD19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Cover Page</vt:lpstr>
      <vt:lpstr>Grand Total</vt:lpstr>
      <vt:lpstr>Albuquerque</vt:lpstr>
      <vt:lpstr>Tucson Oracle</vt:lpstr>
      <vt:lpstr>Notes_A</vt:lpstr>
      <vt:lpstr>Albuquerque!Print_Area</vt:lpstr>
      <vt:lpstr>'Cover Page'!Print_Area</vt:lpstr>
      <vt:lpstr>'Grand Total'!Print_Area</vt:lpstr>
      <vt:lpstr>'Tucson Oracle'!Print_Area</vt:lpstr>
      <vt:lpstr>Albuquerque!Print_Titles</vt:lpstr>
      <vt:lpstr>'Grand Total'!Print_Titles</vt:lpstr>
      <vt:lpstr>'Tucson Oracle'!Print_Titles</vt:lpstr>
    </vt:vector>
  </TitlesOfParts>
  <Company>Innsuites Hospitality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Miller</dc:creator>
  <cp:lastModifiedBy>Jeff Egelhoff</cp:lastModifiedBy>
  <cp:lastPrinted>2023-01-19T21:24:35Z</cp:lastPrinted>
  <dcterms:created xsi:type="dcterms:W3CDTF">2000-12-13T19:17:59Z</dcterms:created>
  <dcterms:modified xsi:type="dcterms:W3CDTF">2023-02-28T20:33:12Z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